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User\Downloads\Attachments_stepanova2816@mail.ru_2025-09-25_14-14-42\"/>
    </mc:Choice>
  </mc:AlternateContent>
  <bookViews>
    <workbookView xWindow="0" yWindow="60" windowWidth="19770" windowHeight="9960" tabRatio="590" firstSheet="1" activeTab="6"/>
  </bookViews>
  <sheets>
    <sheet name="Лист1" sheetId="1" state="hidden" r:id="rId1"/>
    <sheet name="5 класс" sheetId="2" r:id="rId2"/>
    <sheet name="6 класс" sheetId="4" r:id="rId3"/>
    <sheet name="7-8 девочки" sheetId="5" r:id="rId4"/>
    <sheet name="7-8 мальчики" sheetId="6" r:id="rId5"/>
    <sheet name="9-11 девушки" sheetId="7" r:id="rId6"/>
    <sheet name="9-11 юноши" sheetId="8" r:id="rId7"/>
    <sheet name="Лист2" sheetId="3" state="hidden" r:id="rId8"/>
  </sheets>
  <calcPr calcId="162913"/>
</workbook>
</file>

<file path=xl/calcChain.xml><?xml version="1.0" encoding="utf-8"?>
<calcChain xmlns="http://schemas.openxmlformats.org/spreadsheetml/2006/main">
  <c r="P19" i="8" l="1"/>
  <c r="Q19" i="8" s="1"/>
  <c r="R19" i="8" s="1"/>
  <c r="M19" i="8"/>
  <c r="J19" i="8"/>
  <c r="P18" i="8"/>
  <c r="Q18" i="8" s="1"/>
  <c r="R18" i="8" s="1"/>
  <c r="M18" i="8"/>
  <c r="J18" i="8"/>
  <c r="P17" i="8"/>
  <c r="Q17" i="8" s="1"/>
  <c r="R17" i="8" s="1"/>
  <c r="M17" i="8"/>
  <c r="J17" i="8"/>
  <c r="Q16" i="8"/>
  <c r="R16" i="8" s="1"/>
  <c r="P16" i="8"/>
  <c r="M16" i="8"/>
  <c r="J16" i="8"/>
  <c r="P15" i="8"/>
  <c r="Q15" i="8" s="1"/>
  <c r="R15" i="8" s="1"/>
  <c r="M15" i="8"/>
  <c r="J15" i="8"/>
  <c r="P14" i="8"/>
  <c r="Q14" i="8" s="1"/>
  <c r="R14" i="8" s="1"/>
  <c r="M14" i="8"/>
  <c r="J14" i="8"/>
  <c r="P13" i="8"/>
  <c r="Q13" i="8" s="1"/>
  <c r="R13" i="8" s="1"/>
  <c r="J13" i="8"/>
  <c r="P18" i="7"/>
  <c r="Q18" i="7" s="1"/>
  <c r="R18" i="7" s="1"/>
  <c r="M18" i="7"/>
  <c r="J18" i="7"/>
  <c r="P17" i="7"/>
  <c r="Q17" i="7" s="1"/>
  <c r="R17" i="7" s="1"/>
  <c r="M17" i="7"/>
  <c r="J17" i="7"/>
  <c r="Q16" i="7"/>
  <c r="R16" i="7" s="1"/>
  <c r="P16" i="7"/>
  <c r="M16" i="7"/>
  <c r="J16" i="7"/>
  <c r="P15" i="7"/>
  <c r="M15" i="7"/>
  <c r="Q15" i="7" s="1"/>
  <c r="R15" i="7" s="1"/>
  <c r="J15" i="7"/>
  <c r="P14" i="7"/>
  <c r="Q14" i="7" s="1"/>
  <c r="R14" i="7" s="1"/>
  <c r="M14" i="7"/>
  <c r="J14" i="7"/>
  <c r="P13" i="7"/>
  <c r="M13" i="7"/>
  <c r="J13" i="7"/>
  <c r="P12" i="7"/>
  <c r="M12" i="7"/>
  <c r="J12" i="7"/>
  <c r="P11" i="7"/>
  <c r="Q11" i="7" s="1"/>
  <c r="R11" i="7" s="1"/>
  <c r="M11" i="7"/>
  <c r="J11" i="7"/>
  <c r="P24" i="6"/>
  <c r="M24" i="6"/>
  <c r="J24" i="6"/>
  <c r="Q24" i="6" s="1"/>
  <c r="R24" i="6" s="1"/>
  <c r="P23" i="6"/>
  <c r="M23" i="6"/>
  <c r="Q23" i="6" s="1"/>
  <c r="R23" i="6" s="1"/>
  <c r="J23" i="6"/>
  <c r="P22" i="6"/>
  <c r="M22" i="6"/>
  <c r="J22" i="6"/>
  <c r="Q22" i="6" s="1"/>
  <c r="R22" i="6" s="1"/>
  <c r="Q21" i="6"/>
  <c r="R21" i="6" s="1"/>
  <c r="P21" i="6"/>
  <c r="M21" i="6"/>
  <c r="J21" i="6"/>
  <c r="P20" i="6"/>
  <c r="M20" i="6"/>
  <c r="J20" i="6"/>
  <c r="Q20" i="6" s="1"/>
  <c r="R20" i="6" s="1"/>
  <c r="P19" i="6"/>
  <c r="M19" i="6"/>
  <c r="Q19" i="6" s="1"/>
  <c r="R19" i="6" s="1"/>
  <c r="J19" i="6"/>
  <c r="P18" i="6"/>
  <c r="M18" i="6"/>
  <c r="J18" i="6"/>
  <c r="Q18" i="6" s="1"/>
  <c r="R18" i="6" s="1"/>
  <c r="Q17" i="6"/>
  <c r="R17" i="6" s="1"/>
  <c r="P17" i="6"/>
  <c r="M17" i="6"/>
  <c r="J17" i="6"/>
  <c r="P16" i="6"/>
  <c r="M16" i="6"/>
  <c r="J16" i="6"/>
  <c r="Q16" i="6" s="1"/>
  <c r="R16" i="6" s="1"/>
  <c r="P15" i="6"/>
  <c r="M15" i="6"/>
  <c r="Q15" i="6" s="1"/>
  <c r="R15" i="6" s="1"/>
  <c r="J15" i="6"/>
  <c r="P14" i="6"/>
  <c r="M14" i="6"/>
  <c r="J14" i="6"/>
  <c r="Q14" i="6" s="1"/>
  <c r="R14" i="6" s="1"/>
  <c r="P26" i="5"/>
  <c r="M26" i="5"/>
  <c r="J26" i="5"/>
  <c r="Q26" i="5" s="1"/>
  <c r="R26" i="5" s="1"/>
  <c r="P25" i="5"/>
  <c r="M25" i="5"/>
  <c r="J25" i="5"/>
  <c r="Q25" i="5" s="1"/>
  <c r="R25" i="5" s="1"/>
  <c r="Q24" i="5"/>
  <c r="R24" i="5" s="1"/>
  <c r="P24" i="5"/>
  <c r="M24" i="5"/>
  <c r="J24" i="5"/>
  <c r="P23" i="5"/>
  <c r="M23" i="5"/>
  <c r="J23" i="5"/>
  <c r="Q23" i="5" s="1"/>
  <c r="R23" i="5" s="1"/>
  <c r="P22" i="5"/>
  <c r="M22" i="5"/>
  <c r="Q22" i="5" s="1"/>
  <c r="R22" i="5" s="1"/>
  <c r="J22" i="5"/>
  <c r="P21" i="5"/>
  <c r="M21" i="5"/>
  <c r="J21" i="5"/>
  <c r="Q21" i="5" s="1"/>
  <c r="R21" i="5" s="1"/>
  <c r="Q20" i="5"/>
  <c r="R20" i="5" s="1"/>
  <c r="P20" i="5"/>
  <c r="M20" i="5"/>
  <c r="J20" i="5"/>
  <c r="P19" i="5"/>
  <c r="M19" i="5"/>
  <c r="J19" i="5"/>
  <c r="Q19" i="5" s="1"/>
  <c r="R19" i="5" s="1"/>
  <c r="P18" i="5"/>
  <c r="M18" i="5"/>
  <c r="Q18" i="5" s="1"/>
  <c r="R18" i="5" s="1"/>
  <c r="J18" i="5"/>
  <c r="P17" i="5"/>
  <c r="M17" i="5"/>
  <c r="J17" i="5"/>
  <c r="Q17" i="5" s="1"/>
  <c r="R17" i="5" s="1"/>
  <c r="Q16" i="5"/>
  <c r="R16" i="5" s="1"/>
  <c r="P16" i="5"/>
  <c r="M16" i="5"/>
  <c r="J16" i="5"/>
  <c r="P15" i="5"/>
  <c r="M15" i="5"/>
  <c r="J15" i="5"/>
  <c r="Q15" i="5" s="1"/>
  <c r="R15" i="5" s="1"/>
  <c r="P14" i="5"/>
  <c r="M14" i="5"/>
  <c r="Q14" i="5" s="1"/>
  <c r="R14" i="5" s="1"/>
  <c r="P13" i="5"/>
  <c r="M13" i="5"/>
  <c r="Q13" i="5" s="1"/>
  <c r="P12" i="5"/>
  <c r="M12" i="5"/>
  <c r="Q12" i="5" s="1"/>
  <c r="R12" i="5" s="1"/>
  <c r="P21" i="4"/>
  <c r="M21" i="4"/>
  <c r="J21" i="4"/>
  <c r="Q21" i="4" s="1"/>
  <c r="R21" i="4" s="1"/>
  <c r="P20" i="4"/>
  <c r="M20" i="4"/>
  <c r="J20" i="4"/>
  <c r="Q20" i="4" s="1"/>
  <c r="R20" i="4" s="1"/>
  <c r="P19" i="4"/>
  <c r="M19" i="4"/>
  <c r="J19" i="4"/>
  <c r="Q19" i="4" s="1"/>
  <c r="R19" i="4" s="1"/>
  <c r="P18" i="4"/>
  <c r="M18" i="4"/>
  <c r="Q18" i="4" s="1"/>
  <c r="R18" i="4" s="1"/>
  <c r="J18" i="4"/>
  <c r="P17" i="4"/>
  <c r="Q17" i="4" s="1"/>
  <c r="R17" i="4" s="1"/>
  <c r="M17" i="4"/>
  <c r="J17" i="4"/>
  <c r="Q16" i="4"/>
  <c r="R16" i="4" s="1"/>
  <c r="P16" i="4"/>
  <c r="M16" i="4"/>
  <c r="J16" i="4"/>
  <c r="P15" i="4"/>
  <c r="M15" i="4"/>
  <c r="J15" i="4"/>
  <c r="Q15" i="4" s="1"/>
  <c r="R15" i="4" s="1"/>
  <c r="J15" i="2"/>
  <c r="Q15" i="2"/>
  <c r="R15" i="2"/>
  <c r="M15" i="2"/>
  <c r="P15" i="2"/>
  <c r="J16" i="2"/>
  <c r="M16" i="2"/>
  <c r="P16" i="2"/>
  <c r="J17" i="2"/>
  <c r="Q17" i="2"/>
  <c r="R17" i="2"/>
  <c r="M17" i="2"/>
  <c r="P17" i="2"/>
  <c r="J18" i="2"/>
  <c r="M18" i="2"/>
  <c r="P18" i="2"/>
  <c r="J19" i="2"/>
  <c r="Q19" i="2"/>
  <c r="R19" i="2"/>
  <c r="M19" i="2"/>
  <c r="P19" i="2"/>
  <c r="J20" i="2"/>
  <c r="M20" i="2"/>
  <c r="P20" i="2"/>
  <c r="Q20" i="2"/>
  <c r="R20" i="2"/>
  <c r="J21" i="2"/>
  <c r="M21" i="2"/>
  <c r="P21" i="2"/>
  <c r="Q16" i="2"/>
  <c r="R16" i="2"/>
  <c r="Q21" i="2"/>
  <c r="R21" i="2"/>
  <c r="Q18" i="2"/>
  <c r="R18" i="2"/>
</calcChain>
</file>

<file path=xl/sharedStrings.xml><?xml version="1.0" encoding="utf-8"?>
<sst xmlns="http://schemas.openxmlformats.org/spreadsheetml/2006/main" count="592" uniqueCount="193">
  <si>
    <t>№ п/п</t>
  </si>
  <si>
    <t>Шифр</t>
  </si>
  <si>
    <t>Ф.И.О. участника</t>
  </si>
  <si>
    <t>Город</t>
  </si>
  <si>
    <t>ОУ (сокращенное название ПО УСТАВУ)</t>
  </si>
  <si>
    <t>Класс</t>
  </si>
  <si>
    <t>Ф.И.О. наставника</t>
  </si>
  <si>
    <t>Задания и баллы</t>
  </si>
  <si>
    <t>результат (победитель/призер)</t>
  </si>
  <si>
    <t>Чебоксары</t>
  </si>
  <si>
    <t>_______________________</t>
  </si>
  <si>
    <t>Место проведения (населенный пункт, учреждение): г. Чебоксары, СОШ №  41</t>
  </si>
  <si>
    <t>тест</t>
  </si>
  <si>
    <t>гимнастика</t>
  </si>
  <si>
    <t>итого</t>
  </si>
  <si>
    <t>МБОУ " СОШ № 41"</t>
  </si>
  <si>
    <t>Ильина Э.А.</t>
  </si>
  <si>
    <t>Председатель жюри</t>
  </si>
  <si>
    <t>Член жюри</t>
  </si>
  <si>
    <t>Предмет: физическая культура 5 класс</t>
  </si>
  <si>
    <t>рейтинг</t>
  </si>
  <si>
    <t>макс. балл</t>
  </si>
  <si>
    <t>баллы</t>
  </si>
  <si>
    <t>макс.балл</t>
  </si>
  <si>
    <t xml:space="preserve">ФК-5-01 </t>
  </si>
  <si>
    <t>ФК-5-02</t>
  </si>
  <si>
    <t>ФК-5-03</t>
  </si>
  <si>
    <t>ФК-5-04</t>
  </si>
  <si>
    <t>ФК-5-05</t>
  </si>
  <si>
    <t>ФК-5-06</t>
  </si>
  <si>
    <t>ФК-5-07</t>
  </si>
  <si>
    <t>5 В</t>
  </si>
  <si>
    <t>5 А</t>
  </si>
  <si>
    <t>Участик</t>
  </si>
  <si>
    <t>Васильева Т.А.</t>
  </si>
  <si>
    <t>Смиронов Евгений</t>
  </si>
  <si>
    <t>5Д</t>
  </si>
  <si>
    <t>Никольская Регина</t>
  </si>
  <si>
    <t>Наумов Филипп</t>
  </si>
  <si>
    <t>Карлина Екатерина</t>
  </si>
  <si>
    <t>Эльсайед Мохамед-Карим</t>
  </si>
  <si>
    <t>Шоркин Савелий</t>
  </si>
  <si>
    <t>Михайлова Кристина</t>
  </si>
  <si>
    <t>Количество участников: 7 человек</t>
  </si>
  <si>
    <t xml:space="preserve">Протокол заседания жюри I (школьного) этапа Всероссийской олимпиады школьников 2025-2026 г. </t>
  </si>
  <si>
    <t>л/атлетика</t>
  </si>
  <si>
    <t>Председатель: Васильева Т.А., учитель</t>
  </si>
  <si>
    <t>Венедиктов С.Н.</t>
  </si>
  <si>
    <t>Васильева О.А.</t>
  </si>
  <si>
    <r>
      <t>Члены жюри</t>
    </r>
    <r>
      <rPr>
        <sz val="11"/>
        <rFont val="Times New Roman"/>
        <family val="1"/>
        <charset val="204"/>
      </rPr>
      <t>: Ильина Э.А.-учитель физической культуры,    Венредиктов С.Н., Васильева О.А.</t>
    </r>
  </si>
  <si>
    <t>Предмет: физическая культура 6 класс</t>
  </si>
  <si>
    <t>Количество участников:  7  человек</t>
  </si>
  <si>
    <t xml:space="preserve">Председатель: Васильева Т.А., учитель </t>
  </si>
  <si>
    <r>
      <t>Члены жюри</t>
    </r>
    <r>
      <rPr>
        <sz val="10"/>
        <color indexed="10"/>
        <rFont val="Times New Roman"/>
        <family val="1"/>
        <charset val="204"/>
      </rPr>
      <t xml:space="preserve">: Ильина Э.А.-учитель физической культуры,    Васильева О..А.-учитель </t>
    </r>
  </si>
  <si>
    <t>балл</t>
  </si>
  <si>
    <t>л/ атлетика</t>
  </si>
  <si>
    <t>макс. Балл</t>
  </si>
  <si>
    <t>ФК - 6-01</t>
  </si>
  <si>
    <t>Казаков Матвей</t>
  </si>
  <si>
    <t>6 А</t>
  </si>
  <si>
    <t xml:space="preserve">Участник </t>
  </si>
  <si>
    <t>ФК - 6-02</t>
  </si>
  <si>
    <t>Васильева Юлия А.</t>
  </si>
  <si>
    <t>6 Б</t>
  </si>
  <si>
    <t>ФК - 6-03</t>
  </si>
  <si>
    <t>Генералова Виктория</t>
  </si>
  <si>
    <t>ФК - 6-04</t>
  </si>
  <si>
    <t>Иванова Карина</t>
  </si>
  <si>
    <t>ФК - 6-05</t>
  </si>
  <si>
    <t>Никифорова София</t>
  </si>
  <si>
    <t>ФК - 6-06</t>
  </si>
  <si>
    <t>Яковлев Артём</t>
  </si>
  <si>
    <t>ФК - 6-07</t>
  </si>
  <si>
    <t>Евграфова Ульяна</t>
  </si>
  <si>
    <t>Э.А. Ильина</t>
  </si>
  <si>
    <t>О.А. Васильева</t>
  </si>
  <si>
    <t>С.Н. Венедиктов</t>
  </si>
  <si>
    <t>Предмет: физическая культура 7 -8 классы девочки</t>
  </si>
  <si>
    <t>Количество участников:  15 человек</t>
  </si>
  <si>
    <t>Председатель:  Васильева Т.А..-учитель физической культуры</t>
  </si>
  <si>
    <t>Члены жюри: Ильина Э.А.-учитель физической культуры,   Венедиктов С.Н., Васильева О.А.</t>
  </si>
  <si>
    <t>ФК -7-01-д</t>
  </si>
  <si>
    <t xml:space="preserve">Тонконогова Виктория </t>
  </si>
  <si>
    <t>7 М</t>
  </si>
  <si>
    <t>Победитель</t>
  </si>
  <si>
    <t>ФК -7-02-д</t>
  </si>
  <si>
    <t>Милицкова Софья</t>
  </si>
  <si>
    <t>Участник</t>
  </si>
  <si>
    <t>ФК -7-03-д</t>
  </si>
  <si>
    <t>Осипова Виктория</t>
  </si>
  <si>
    <t>7 А</t>
  </si>
  <si>
    <t>ФК -7-04-д</t>
  </si>
  <si>
    <t>Мелешкина Юлия</t>
  </si>
  <si>
    <t>7 Б</t>
  </si>
  <si>
    <t>ФК -7-05-д</t>
  </si>
  <si>
    <t>Храмова Ангелина</t>
  </si>
  <si>
    <t>ФК -8-06-д</t>
  </si>
  <si>
    <t xml:space="preserve">Викторова Влада </t>
  </si>
  <si>
    <t>8 В</t>
  </si>
  <si>
    <t>ФК -8-07-д</t>
  </si>
  <si>
    <t>Верховская Полина</t>
  </si>
  <si>
    <t>ФК -7-08-д</t>
  </si>
  <si>
    <t>Акимова Кристина</t>
  </si>
  <si>
    <t>7 В</t>
  </si>
  <si>
    <t>ФК -7-09-д</t>
  </si>
  <si>
    <t>Чернова Варвара</t>
  </si>
  <si>
    <t>ФК -7-10-д</t>
  </si>
  <si>
    <t>Ильина Валерия</t>
  </si>
  <si>
    <t>ФК -7-11-д</t>
  </si>
  <si>
    <t xml:space="preserve">  Киселева Мария</t>
  </si>
  <si>
    <t>Артамонова Алена</t>
  </si>
  <si>
    <t>7 Г</t>
  </si>
  <si>
    <t>ФК -7-12-д</t>
  </si>
  <si>
    <t>Никифорова Софья</t>
  </si>
  <si>
    <t>7 Ф</t>
  </si>
  <si>
    <t>ФК -7-13-д</t>
  </si>
  <si>
    <t>Чернова Кира</t>
  </si>
  <si>
    <t>Осипова Диана</t>
  </si>
  <si>
    <t>Т.А.Васильева</t>
  </si>
  <si>
    <t xml:space="preserve">Протокол заседания жюри  (школьного) этапа Всероссийской олимпиады школьников 2025-2026 г. </t>
  </si>
  <si>
    <t>Предмет: физическая культура 7 -8 класс мальчики</t>
  </si>
  <si>
    <t>Количество участников: 11 человек</t>
  </si>
  <si>
    <t>ФК-7-01-м</t>
  </si>
  <si>
    <t>Корзун Егор Павлович</t>
  </si>
  <si>
    <t>8 А</t>
  </si>
  <si>
    <t>победитель</t>
  </si>
  <si>
    <t>ФК-7-02-м</t>
  </si>
  <si>
    <t>Пуганов Павел Сергеевич</t>
  </si>
  <si>
    <t>6 В</t>
  </si>
  <si>
    <t>ФК-7-03-м</t>
  </si>
  <si>
    <t>Дубинкин Егор Романович</t>
  </si>
  <si>
    <t>ФК-7-04-м</t>
  </si>
  <si>
    <t>Васильев Егор Алексеевич</t>
  </si>
  <si>
    <t>ФК-7-05-м</t>
  </si>
  <si>
    <t xml:space="preserve">Белов Глеб Сергеевич </t>
  </si>
  <si>
    <t>ФК-7-06-м</t>
  </si>
  <si>
    <t>Сютов Дмиртий Евгеньевич</t>
  </si>
  <si>
    <t>участник</t>
  </si>
  <si>
    <t>ФК-7-07-м</t>
  </si>
  <si>
    <t>Федоров Святослав Николаевич</t>
  </si>
  <si>
    <t>ФК-7-08-м</t>
  </si>
  <si>
    <t>Васильев Андрей Олегович</t>
  </si>
  <si>
    <t>ФК-7-09-м</t>
  </si>
  <si>
    <t>Сидоров Евгений Алексеевич</t>
  </si>
  <si>
    <t>ФК-7-10-м</t>
  </si>
  <si>
    <t>Агусев Тимофей Андреевич</t>
  </si>
  <si>
    <t>ФК-7-11-м</t>
  </si>
  <si>
    <t>Кадочников Арсений Николаевич</t>
  </si>
  <si>
    <t>______________________</t>
  </si>
  <si>
    <t>Предмет: физическая культура 9-11 классы девушки</t>
  </si>
  <si>
    <t>Количество участников:  8</t>
  </si>
  <si>
    <t>Баллы</t>
  </si>
  <si>
    <t>л/алетика</t>
  </si>
  <si>
    <t xml:space="preserve"> Баллы</t>
  </si>
  <si>
    <t>ФК -9-01-д</t>
  </si>
  <si>
    <t>Андреева Юлия Андреевна</t>
  </si>
  <si>
    <t>9 В</t>
  </si>
  <si>
    <t>ФК -9-02-д</t>
  </si>
  <si>
    <t>Карасева Любовь Георгиевна</t>
  </si>
  <si>
    <t>9А</t>
  </si>
  <si>
    <t>ФК -9-03-д</t>
  </si>
  <si>
    <t>Петрова Кристина Андреевна</t>
  </si>
  <si>
    <t>9 А</t>
  </si>
  <si>
    <t>ФК -9-04-д</t>
  </si>
  <si>
    <t>Васильева Алиса Валерьевна</t>
  </si>
  <si>
    <t>9 Б</t>
  </si>
  <si>
    <t>Семенова Кристина Алексеевна</t>
  </si>
  <si>
    <t>Сергеева Галина Владимировна</t>
  </si>
  <si>
    <t>Кузьмина Виктория Михайловна</t>
  </si>
  <si>
    <t>Гурьева Анна Александровна</t>
  </si>
  <si>
    <t>Предмет: физическая культура 9 -11 класс юноши</t>
  </si>
  <si>
    <t>Количество участников:  7 человека</t>
  </si>
  <si>
    <t>Председатель: Васильева Т.А.-учитель физической культуры</t>
  </si>
  <si>
    <r>
      <t>Члены жюри</t>
    </r>
    <r>
      <rPr>
        <sz val="11"/>
        <rFont val="Times New Roman"/>
        <family val="1"/>
        <charset val="204"/>
      </rPr>
      <t>: Ильина Э.А.-учитель физической культуры,    Венедиктов С.Н., Васильева О. А.</t>
    </r>
  </si>
  <si>
    <t>Рейтинг</t>
  </si>
  <si>
    <t>ФК-9-01-ю</t>
  </si>
  <si>
    <t>Никтин Артем Викторович</t>
  </si>
  <si>
    <t xml:space="preserve">Победитель </t>
  </si>
  <si>
    <t>ФК-11-02-ю</t>
  </si>
  <si>
    <t>Хохлов Степан Евгеньевич</t>
  </si>
  <si>
    <t>11 А</t>
  </si>
  <si>
    <t>ФК-11-03-ю</t>
  </si>
  <si>
    <t>Григичев Даниил Николаевич</t>
  </si>
  <si>
    <t>11А</t>
  </si>
  <si>
    <t>ФК-9-04-ю</t>
  </si>
  <si>
    <t>Сапожников Виктор Михайлович</t>
  </si>
  <si>
    <t>ФК-9-06-ю</t>
  </si>
  <si>
    <t>Напеев Артем Александрович</t>
  </si>
  <si>
    <t>ФК-9-07-ю</t>
  </si>
  <si>
    <t>Майоров Андрей Олегович</t>
  </si>
  <si>
    <t>ФК-9-08-ю</t>
  </si>
  <si>
    <t>Накусов Георгий Евгеньевич</t>
  </si>
  <si>
    <t>Т.А. Васильева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</si>
</sst>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0" x14ac:knownFonts="1"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Arial"/>
      <family val="2"/>
    </font>
    <font>
      <b/>
      <sz val="11"/>
      <color indexed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28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2" fillId="14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2" fillId="0" borderId="0"/>
  </cellStyleXfs>
  <cellXfs count="20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Fill="1"/>
    <xf numFmtId="0" fontId="19" fillId="0" borderId="0" xfId="0" applyFont="1" applyBorder="1" applyAlignment="1">
      <alignment horizontal="center" vertical="center" wrapText="1"/>
    </xf>
    <xf numFmtId="0" fontId="23" fillId="0" borderId="0" xfId="0" applyFont="1" applyAlignment="1"/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72" fontId="19" fillId="0" borderId="10" xfId="0" applyNumberFormat="1" applyFont="1" applyFill="1" applyBorder="1" applyAlignment="1">
      <alignment horizontal="center" vertical="center"/>
    </xf>
    <xf numFmtId="172" fontId="21" fillId="0" borderId="10" xfId="0" applyNumberFormat="1" applyFont="1" applyFill="1" applyBorder="1" applyAlignment="1">
      <alignment horizontal="center" vertical="center"/>
    </xf>
    <xf numFmtId="172" fontId="25" fillId="0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 wrapText="1"/>
    </xf>
    <xf numFmtId="0" fontId="23" fillId="15" borderId="10" xfId="0" applyFont="1" applyFill="1" applyBorder="1"/>
    <xf numFmtId="0" fontId="23" fillId="15" borderId="10" xfId="0" applyFont="1" applyFill="1" applyBorder="1" applyAlignment="1">
      <alignment horizontal="left" vertical="center" wrapText="1"/>
    </xf>
    <xf numFmtId="0" fontId="26" fillId="15" borderId="1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0" fontId="26" fillId="15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72" fontId="19" fillId="0" borderId="0" xfId="0" applyNumberFormat="1" applyFont="1" applyFill="1" applyBorder="1" applyAlignment="1">
      <alignment horizontal="center" vertical="center"/>
    </xf>
    <xf numFmtId="172" fontId="21" fillId="0" borderId="0" xfId="0" applyNumberFormat="1" applyFont="1" applyFill="1" applyBorder="1" applyAlignment="1">
      <alignment horizontal="center" vertical="center"/>
    </xf>
    <xf numFmtId="172" fontId="25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/>
    </xf>
    <xf numFmtId="0" fontId="23" fillId="0" borderId="0" xfId="0" applyFont="1" applyBorder="1" applyAlignment="1">
      <alignment horizontal="center" wrapText="1"/>
    </xf>
    <xf numFmtId="0" fontId="23" fillId="0" borderId="0" xfId="0" applyFont="1"/>
    <xf numFmtId="0" fontId="3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vertical="center" wrapText="1"/>
    </xf>
    <xf numFmtId="0" fontId="29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3" fillId="0" borderId="18" xfId="0" applyFont="1" applyBorder="1"/>
    <xf numFmtId="0" fontId="19" fillId="0" borderId="21" xfId="0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left" vertical="center" wrapText="1"/>
    </xf>
    <xf numFmtId="1" fontId="19" fillId="0" borderId="21" xfId="0" applyNumberFormat="1" applyFont="1" applyFill="1" applyBorder="1" applyAlignment="1">
      <alignment horizontal="center" vertical="center" wrapText="1"/>
    </xf>
    <xf numFmtId="172" fontId="19" fillId="0" borderId="21" xfId="0" applyNumberFormat="1" applyFont="1" applyFill="1" applyBorder="1" applyAlignment="1">
      <alignment horizontal="center" vertical="center"/>
    </xf>
    <xf numFmtId="172" fontId="21" fillId="0" borderId="21" xfId="0" applyNumberFormat="1" applyFont="1" applyFill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3" fillId="0" borderId="24" xfId="0" applyFont="1" applyBorder="1"/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left" vertical="center" wrapText="1"/>
    </xf>
    <xf numFmtId="172" fontId="19" fillId="0" borderId="12" xfId="0" applyNumberFormat="1" applyFont="1" applyFill="1" applyBorder="1" applyAlignment="1">
      <alignment horizontal="center" vertical="center"/>
    </xf>
    <xf numFmtId="172" fontId="21" fillId="0" borderId="1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 wrapText="1"/>
    </xf>
    <xf numFmtId="0" fontId="21" fillId="15" borderId="21" xfId="0" applyFont="1" applyFill="1" applyBorder="1" applyAlignment="1">
      <alignment horizontal="left"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/>
    <xf numFmtId="0" fontId="36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/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3" fillId="0" borderId="12" xfId="27" applyFont="1" applyFill="1" applyBorder="1" applyAlignment="1">
      <alignment horizontal="left" vertical="center" wrapText="1"/>
    </xf>
    <xf numFmtId="1" fontId="19" fillId="0" borderId="12" xfId="18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>
      <alignment horizontal="left" vertical="center" wrapText="1"/>
    </xf>
    <xf numFmtId="1" fontId="19" fillId="0" borderId="19" xfId="0" applyNumberFormat="1" applyFont="1" applyFill="1" applyBorder="1" applyAlignment="1">
      <alignment horizontal="center" vertical="center" wrapText="1"/>
    </xf>
    <xf numFmtId="172" fontId="21" fillId="0" borderId="19" xfId="0" applyNumberFormat="1" applyFont="1" applyFill="1" applyBorder="1" applyAlignment="1">
      <alignment horizontal="center" vertical="center"/>
    </xf>
    <xf numFmtId="0" fontId="23" fillId="0" borderId="21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172" fontId="21" fillId="0" borderId="26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172" fontId="21" fillId="0" borderId="13" xfId="0" applyNumberFormat="1" applyFont="1" applyFill="1" applyBorder="1" applyAlignment="1">
      <alignment horizontal="center" vertical="center"/>
    </xf>
    <xf numFmtId="0" fontId="13" fillId="0" borderId="10" xfId="0" applyFont="1" applyBorder="1"/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29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left" vertical="center" wrapText="1"/>
    </xf>
    <xf numFmtId="0" fontId="26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center"/>
    </xf>
    <xf numFmtId="0" fontId="26" fillId="0" borderId="11" xfId="0" applyFont="1" applyBorder="1" applyAlignment="1">
      <alignment horizontal="center" wrapText="1"/>
    </xf>
    <xf numFmtId="0" fontId="26" fillId="0" borderId="0" xfId="0" applyFont="1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1" fillId="0" borderId="21" xfId="0" applyFont="1" applyFill="1" applyBorder="1" applyAlignment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172" fontId="21" fillId="0" borderId="28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36" fillId="0" borderId="0" xfId="0" applyFont="1"/>
    <xf numFmtId="0" fontId="31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0" fontId="39" fillId="16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wrapText="1"/>
    </xf>
    <xf numFmtId="0" fontId="23" fillId="0" borderId="0" xfId="0" applyFont="1" applyBorder="1" applyAlignment="1"/>
    <xf numFmtId="0" fontId="0" fillId="0" borderId="0" xfId="0" applyAlignment="1"/>
    <xf numFmtId="0" fontId="23" fillId="0" borderId="29" xfId="0" applyFont="1" applyBorder="1" applyAlignment="1">
      <alignment horizontal="center" wrapText="1"/>
    </xf>
    <xf numFmtId="0" fontId="23" fillId="0" borderId="0" xfId="0" applyFont="1" applyBorder="1" applyAlignment="1">
      <alignment horizontal="left"/>
    </xf>
    <xf numFmtId="0" fontId="19" fillId="0" borderId="0" xfId="0" applyFont="1" applyBorder="1" applyAlignment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26" fillId="0" borderId="0" xfId="0" applyFont="1" applyBorder="1" applyAlignment="1">
      <alignment wrapText="1"/>
    </xf>
    <xf numFmtId="0" fontId="37" fillId="0" borderId="0" xfId="0" applyFont="1" applyAlignment="1">
      <alignment wrapText="1"/>
    </xf>
    <xf numFmtId="0" fontId="19" fillId="0" borderId="19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3" fillId="0" borderId="10" xfId="0" applyFont="1" applyBorder="1"/>
    <xf numFmtId="0" fontId="19" fillId="0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left" vertical="center" wrapText="1"/>
    </xf>
    <xf numFmtId="1" fontId="19" fillId="0" borderId="13" xfId="0" applyNumberFormat="1" applyFont="1" applyFill="1" applyBorder="1" applyAlignment="1">
      <alignment horizontal="center" vertical="center" wrapText="1"/>
    </xf>
    <xf numFmtId="0" fontId="19" fillId="0" borderId="30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/>
    </xf>
    <xf numFmtId="0" fontId="0" fillId="0" borderId="11" xfId="0" applyBorder="1" applyAlignment="1"/>
    <xf numFmtId="0" fontId="26" fillId="0" borderId="0" xfId="0" applyFont="1" applyAlignment="1">
      <alignment horizontal="left"/>
    </xf>
  </cellXfs>
  <cellStyles count="28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3" xfId="19"/>
    <cellStyle name="Обычный 7 4" xfId="20"/>
    <cellStyle name="Обычный_Лист1" xfId="27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B9" sqref="B9:T9"/>
    </sheetView>
  </sheetViews>
  <sheetFormatPr defaultColWidth="7.7109375" defaultRowHeight="12.75" x14ac:dyDescent="0.2"/>
  <cols>
    <col min="1" max="1" width="4.28515625" style="1" customWidth="1"/>
    <col min="2" max="2" width="9.7109375" style="1" customWidth="1"/>
    <col min="3" max="3" width="36.7109375" style="1" customWidth="1"/>
    <col min="4" max="4" width="18" style="2" customWidth="1"/>
    <col min="5" max="5" width="19.5703125" style="2" customWidth="1"/>
    <col min="6" max="6" width="8.140625" style="2" customWidth="1"/>
    <col min="7" max="7" width="15.42578125" style="1" customWidth="1"/>
    <col min="8" max="8" width="10.85546875" style="2" customWidth="1"/>
    <col min="9" max="11" width="7.7109375" style="1"/>
    <col min="12" max="13" width="8.42578125" style="1" customWidth="1"/>
    <col min="14" max="14" width="8.28515625" style="1" customWidth="1"/>
    <col min="15" max="17" width="8.140625" style="1" customWidth="1"/>
    <col min="18" max="18" width="7.42578125" style="1" customWidth="1"/>
    <col min="19" max="19" width="9.7109375" style="1" customWidth="1"/>
    <col min="20" max="20" width="10.42578125" style="3" customWidth="1"/>
    <col min="21" max="16384" width="7.7109375" style="1"/>
  </cols>
  <sheetData>
    <row r="1" spans="1:20" s="45" customFormat="1" x14ac:dyDescent="0.2">
      <c r="D1" s="46"/>
      <c r="E1" s="46"/>
      <c r="F1" s="46"/>
      <c r="H1" s="46"/>
      <c r="T1" s="47"/>
    </row>
    <row r="2" spans="1:20" s="45" customFormat="1" x14ac:dyDescent="0.2">
      <c r="D2" s="46"/>
      <c r="E2" s="46"/>
      <c r="F2" s="46"/>
      <c r="H2" s="46"/>
      <c r="T2" s="47"/>
    </row>
    <row r="3" spans="1:20" s="49" customFormat="1" ht="12.75" customHeight="1" x14ac:dyDescent="0.25">
      <c r="A3" s="48"/>
      <c r="B3" s="54" t="s">
        <v>44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T3" s="50"/>
    </row>
    <row r="4" spans="1:20" s="49" customFormat="1" ht="12.75" customHeight="1" x14ac:dyDescent="0.25">
      <c r="A4" s="48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T4" s="50"/>
    </row>
    <row r="5" spans="1:20" s="49" customFormat="1" ht="12.75" customHeight="1" x14ac:dyDescent="0.25">
      <c r="A5" s="48"/>
      <c r="B5" s="55" t="s">
        <v>19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s="49" customFormat="1" ht="12.75" customHeight="1" x14ac:dyDescent="0.25">
      <c r="A6" s="48"/>
      <c r="B6" s="55" t="s">
        <v>43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s="52" customFormat="1" ht="12.75" customHeight="1" x14ac:dyDescent="0.2">
      <c r="A7" s="51"/>
      <c r="B7" s="55" t="s">
        <v>11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s="52" customFormat="1" ht="15" x14ac:dyDescent="0.2">
      <c r="A8" s="53"/>
      <c r="B8" s="56" t="s">
        <v>46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52" customFormat="1" ht="15" x14ac:dyDescent="0.25">
      <c r="A9" s="53"/>
      <c r="B9" s="56" t="s">
        <v>49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s="52" customFormat="1" ht="15" x14ac:dyDescent="0.25">
      <c r="A10" s="53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s="52" customFormat="1" ht="15" x14ac:dyDescent="0.25">
      <c r="A11" s="53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 x14ac:dyDescent="0.2">
      <c r="A12" s="5"/>
      <c r="B12" s="6"/>
      <c r="C12" s="6"/>
      <c r="D12" s="7"/>
      <c r="E12" s="7"/>
      <c r="F12" s="7"/>
      <c r="G12" s="6"/>
      <c r="H12" s="7"/>
      <c r="I12" s="6"/>
      <c r="J12" s="6"/>
      <c r="K12" s="6"/>
      <c r="L12" s="6"/>
      <c r="M12" s="6"/>
      <c r="N12" s="6"/>
      <c r="O12" s="5"/>
      <c r="P12" s="5"/>
      <c r="Q12" s="5"/>
      <c r="R12" s="5"/>
      <c r="S12" s="8"/>
      <c r="T12" s="9"/>
    </row>
    <row r="13" spans="1:20" ht="33.75" customHeight="1" x14ac:dyDescent="0.2">
      <c r="A13" s="60" t="s">
        <v>0</v>
      </c>
      <c r="B13" s="60" t="s">
        <v>1</v>
      </c>
      <c r="C13" s="60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2" t="s">
        <v>7</v>
      </c>
      <c r="I13" s="62"/>
      <c r="J13" s="62"/>
      <c r="K13" s="62"/>
      <c r="L13" s="62"/>
      <c r="M13" s="62"/>
      <c r="N13" s="62"/>
      <c r="O13" s="17"/>
      <c r="P13" s="17"/>
      <c r="Q13" s="60" t="s">
        <v>14</v>
      </c>
      <c r="R13" s="60" t="s">
        <v>20</v>
      </c>
      <c r="S13" s="61" t="s">
        <v>8</v>
      </c>
      <c r="T13" s="1"/>
    </row>
    <row r="14" spans="1:20" ht="33" customHeight="1" x14ac:dyDescent="0.2">
      <c r="A14" s="60"/>
      <c r="B14" s="60"/>
      <c r="C14" s="60"/>
      <c r="D14" s="60"/>
      <c r="E14" s="60"/>
      <c r="F14" s="60"/>
      <c r="G14" s="60"/>
      <c r="H14" s="19" t="s">
        <v>12</v>
      </c>
      <c r="I14" s="20" t="s">
        <v>23</v>
      </c>
      <c r="J14" s="20" t="s">
        <v>22</v>
      </c>
      <c r="K14" s="19" t="s">
        <v>13</v>
      </c>
      <c r="L14" s="19" t="s">
        <v>21</v>
      </c>
      <c r="M14" s="19" t="s">
        <v>22</v>
      </c>
      <c r="N14" s="19" t="s">
        <v>45</v>
      </c>
      <c r="O14" s="19" t="s">
        <v>21</v>
      </c>
      <c r="P14" s="19" t="s">
        <v>22</v>
      </c>
      <c r="Q14" s="60"/>
      <c r="R14" s="60"/>
      <c r="S14" s="61"/>
      <c r="T14" s="1"/>
    </row>
    <row r="15" spans="1:20" ht="15.75" x14ac:dyDescent="0.2">
      <c r="A15" s="16">
        <v>1</v>
      </c>
      <c r="B15" s="21" t="s">
        <v>24</v>
      </c>
      <c r="C15" s="22" t="s">
        <v>35</v>
      </c>
      <c r="D15" s="18" t="s">
        <v>9</v>
      </c>
      <c r="E15" s="23" t="s">
        <v>15</v>
      </c>
      <c r="F15" s="24" t="s">
        <v>36</v>
      </c>
      <c r="G15" s="23" t="s">
        <v>34</v>
      </c>
      <c r="H15" s="25">
        <v>8</v>
      </c>
      <c r="I15" s="26">
        <v>25</v>
      </c>
      <c r="J15" s="27">
        <f>(20*H15)/25</f>
        <v>6.4</v>
      </c>
      <c r="K15" s="26">
        <v>6.5</v>
      </c>
      <c r="L15" s="26">
        <v>40</v>
      </c>
      <c r="M15" s="27">
        <f>(40*K15)/17.6</f>
        <v>14.772727272727272</v>
      </c>
      <c r="N15" s="26">
        <v>38.799999999999997</v>
      </c>
      <c r="O15" s="26">
        <v>40</v>
      </c>
      <c r="P15" s="27">
        <f>(40*26.7)/N15</f>
        <v>27.52577319587629</v>
      </c>
      <c r="Q15" s="26">
        <f t="shared" ref="Q15:Q21" si="0">J15+M15+P15</f>
        <v>48.698500468603562</v>
      </c>
      <c r="R15" s="26">
        <f>(Q15*100)/100</f>
        <v>48.698500468603562</v>
      </c>
      <c r="S15" s="28" t="s">
        <v>33</v>
      </c>
      <c r="T15" s="1"/>
    </row>
    <row r="16" spans="1:20" ht="15.75" x14ac:dyDescent="0.25">
      <c r="A16" s="16">
        <v>2</v>
      </c>
      <c r="B16" s="21" t="s">
        <v>25</v>
      </c>
      <c r="C16" s="29" t="s">
        <v>38</v>
      </c>
      <c r="D16" s="18" t="s">
        <v>9</v>
      </c>
      <c r="E16" s="23" t="s">
        <v>15</v>
      </c>
      <c r="F16" s="24" t="s">
        <v>36</v>
      </c>
      <c r="G16" s="23" t="s">
        <v>34</v>
      </c>
      <c r="H16" s="25">
        <v>6</v>
      </c>
      <c r="I16" s="26">
        <v>25</v>
      </c>
      <c r="J16" s="27">
        <f t="shared" ref="J16:J21" si="1">(20*H16)/25</f>
        <v>4.8</v>
      </c>
      <c r="K16" s="26">
        <v>9.9</v>
      </c>
      <c r="L16" s="26">
        <v>40</v>
      </c>
      <c r="M16" s="27">
        <f t="shared" ref="M16:M21" si="2">(40*K16)/17.6</f>
        <v>22.499999999999996</v>
      </c>
      <c r="N16" s="26">
        <v>48.1</v>
      </c>
      <c r="O16" s="26">
        <v>40</v>
      </c>
      <c r="P16" s="27">
        <f t="shared" ref="P16:P21" si="3">(40*26.7)/N16</f>
        <v>22.203742203742202</v>
      </c>
      <c r="Q16" s="26">
        <f t="shared" si="0"/>
        <v>49.503742203742199</v>
      </c>
      <c r="R16" s="26">
        <f t="shared" ref="R16:R21" si="4">(Q16*100)/100</f>
        <v>49.503742203742192</v>
      </c>
      <c r="S16" s="28" t="s">
        <v>33</v>
      </c>
      <c r="T16" s="1"/>
    </row>
    <row r="17" spans="1:20" ht="15.75" x14ac:dyDescent="0.2">
      <c r="A17" s="16">
        <v>3</v>
      </c>
      <c r="B17" s="21" t="s">
        <v>26</v>
      </c>
      <c r="C17" s="30" t="s">
        <v>37</v>
      </c>
      <c r="D17" s="18" t="s">
        <v>9</v>
      </c>
      <c r="E17" s="23" t="s">
        <v>15</v>
      </c>
      <c r="F17" s="24" t="s">
        <v>36</v>
      </c>
      <c r="G17" s="23" t="s">
        <v>34</v>
      </c>
      <c r="H17" s="25">
        <v>3</v>
      </c>
      <c r="I17" s="26">
        <v>25</v>
      </c>
      <c r="J17" s="27">
        <f t="shared" si="1"/>
        <v>2.4</v>
      </c>
      <c r="K17" s="26">
        <v>6.5</v>
      </c>
      <c r="L17" s="26">
        <v>40</v>
      </c>
      <c r="M17" s="27">
        <f t="shared" si="2"/>
        <v>14.772727272727272</v>
      </c>
      <c r="N17" s="26">
        <v>40.799999999999997</v>
      </c>
      <c r="O17" s="26">
        <v>40</v>
      </c>
      <c r="P17" s="27">
        <f t="shared" si="3"/>
        <v>26.176470588235297</v>
      </c>
      <c r="Q17" s="26">
        <f t="shared" si="0"/>
        <v>43.349197860962569</v>
      </c>
      <c r="R17" s="26">
        <f t="shared" si="4"/>
        <v>43.349197860962569</v>
      </c>
      <c r="S17" s="28" t="s">
        <v>33</v>
      </c>
      <c r="T17" s="1"/>
    </row>
    <row r="18" spans="1:20" ht="15.75" x14ac:dyDescent="0.2">
      <c r="A18" s="16">
        <v>4</v>
      </c>
      <c r="B18" s="21" t="s">
        <v>27</v>
      </c>
      <c r="C18" s="30" t="s">
        <v>39</v>
      </c>
      <c r="D18" s="18" t="s">
        <v>9</v>
      </c>
      <c r="E18" s="23" t="s">
        <v>15</v>
      </c>
      <c r="F18" s="24" t="s">
        <v>36</v>
      </c>
      <c r="G18" s="23" t="s">
        <v>34</v>
      </c>
      <c r="H18" s="25">
        <v>9</v>
      </c>
      <c r="I18" s="26">
        <v>25</v>
      </c>
      <c r="J18" s="27">
        <f t="shared" si="1"/>
        <v>7.2</v>
      </c>
      <c r="K18" s="26">
        <v>8.1</v>
      </c>
      <c r="L18" s="26">
        <v>40</v>
      </c>
      <c r="M18" s="27">
        <f t="shared" si="2"/>
        <v>18.409090909090907</v>
      </c>
      <c r="N18" s="26">
        <v>44.9</v>
      </c>
      <c r="O18" s="26">
        <v>40</v>
      </c>
      <c r="P18" s="27">
        <f t="shared" si="3"/>
        <v>23.78619153674833</v>
      </c>
      <c r="Q18" s="26">
        <f t="shared" si="0"/>
        <v>49.395282445839236</v>
      </c>
      <c r="R18" s="26">
        <f t="shared" si="4"/>
        <v>49.395282445839236</v>
      </c>
      <c r="S18" s="28" t="s">
        <v>33</v>
      </c>
      <c r="T18" s="1"/>
    </row>
    <row r="19" spans="1:20" s="10" customFormat="1" ht="15.75" x14ac:dyDescent="0.2">
      <c r="A19" s="16">
        <v>5</v>
      </c>
      <c r="B19" s="21" t="s">
        <v>28</v>
      </c>
      <c r="C19" s="30" t="s">
        <v>40</v>
      </c>
      <c r="D19" s="18" t="s">
        <v>9</v>
      </c>
      <c r="E19" s="23" t="s">
        <v>15</v>
      </c>
      <c r="F19" s="24" t="s">
        <v>32</v>
      </c>
      <c r="G19" s="23" t="s">
        <v>16</v>
      </c>
      <c r="H19" s="25">
        <v>10</v>
      </c>
      <c r="I19" s="26">
        <v>25</v>
      </c>
      <c r="J19" s="27">
        <f t="shared" si="1"/>
        <v>8</v>
      </c>
      <c r="K19" s="26">
        <v>8.3000000000000007</v>
      </c>
      <c r="L19" s="26">
        <v>40</v>
      </c>
      <c r="M19" s="27">
        <f t="shared" si="2"/>
        <v>18.863636363636363</v>
      </c>
      <c r="N19" s="26">
        <v>53.7</v>
      </c>
      <c r="O19" s="26">
        <v>40</v>
      </c>
      <c r="P19" s="27">
        <f t="shared" si="3"/>
        <v>19.88826815642458</v>
      </c>
      <c r="Q19" s="26">
        <f t="shared" si="0"/>
        <v>46.751904520060947</v>
      </c>
      <c r="R19" s="26">
        <f t="shared" si="4"/>
        <v>46.751904520060947</v>
      </c>
      <c r="S19" s="28" t="s">
        <v>33</v>
      </c>
    </row>
    <row r="20" spans="1:20" ht="15.75" x14ac:dyDescent="0.2">
      <c r="A20" s="16">
        <v>6</v>
      </c>
      <c r="B20" s="21" t="s">
        <v>29</v>
      </c>
      <c r="C20" s="30" t="s">
        <v>41</v>
      </c>
      <c r="D20" s="18" t="s">
        <v>9</v>
      </c>
      <c r="E20" s="23" t="s">
        <v>15</v>
      </c>
      <c r="F20" s="24" t="s">
        <v>32</v>
      </c>
      <c r="G20" s="23" t="s">
        <v>16</v>
      </c>
      <c r="H20" s="25">
        <v>12</v>
      </c>
      <c r="I20" s="26">
        <v>25</v>
      </c>
      <c r="J20" s="27">
        <f t="shared" si="1"/>
        <v>9.6</v>
      </c>
      <c r="K20" s="26">
        <v>9.3000000000000007</v>
      </c>
      <c r="L20" s="26">
        <v>40</v>
      </c>
      <c r="M20" s="27">
        <f t="shared" si="2"/>
        <v>21.136363636363633</v>
      </c>
      <c r="N20" s="26">
        <v>56.3</v>
      </c>
      <c r="O20" s="26">
        <v>40</v>
      </c>
      <c r="P20" s="27">
        <f t="shared" si="3"/>
        <v>18.96980461811723</v>
      </c>
      <c r="Q20" s="26">
        <f t="shared" si="0"/>
        <v>49.706168254480865</v>
      </c>
      <c r="R20" s="26">
        <f t="shared" si="4"/>
        <v>49.706168254480865</v>
      </c>
      <c r="S20" s="28" t="s">
        <v>33</v>
      </c>
      <c r="T20" s="1"/>
    </row>
    <row r="21" spans="1:20" ht="15" x14ac:dyDescent="0.25">
      <c r="A21" s="16">
        <v>7</v>
      </c>
      <c r="B21" s="21" t="s">
        <v>30</v>
      </c>
      <c r="C21" s="31" t="s">
        <v>42</v>
      </c>
      <c r="D21" s="18" t="s">
        <v>9</v>
      </c>
      <c r="E21" s="23" t="s">
        <v>15</v>
      </c>
      <c r="F21" s="24" t="s">
        <v>31</v>
      </c>
      <c r="G21" s="23" t="s">
        <v>16</v>
      </c>
      <c r="H21" s="25">
        <v>8</v>
      </c>
      <c r="I21" s="26">
        <v>25</v>
      </c>
      <c r="J21" s="27">
        <f t="shared" si="1"/>
        <v>6.4</v>
      </c>
      <c r="K21" s="26">
        <v>9.9</v>
      </c>
      <c r="L21" s="26">
        <v>40</v>
      </c>
      <c r="M21" s="27">
        <f t="shared" si="2"/>
        <v>22.499999999999996</v>
      </c>
      <c r="N21" s="26">
        <v>51.1</v>
      </c>
      <c r="O21" s="26">
        <v>40</v>
      </c>
      <c r="P21" s="27">
        <f t="shared" si="3"/>
        <v>20.900195694716242</v>
      </c>
      <c r="Q21" s="26">
        <f t="shared" si="0"/>
        <v>49.800195694716237</v>
      </c>
      <c r="R21" s="26">
        <f t="shared" si="4"/>
        <v>49.800195694716237</v>
      </c>
      <c r="S21" s="28" t="s">
        <v>33</v>
      </c>
      <c r="T21" s="1"/>
    </row>
    <row r="22" spans="1:20" ht="15" x14ac:dyDescent="0.25">
      <c r="A22" s="11"/>
      <c r="B22" s="32"/>
      <c r="C22" s="33"/>
      <c r="D22" s="34"/>
      <c r="E22" s="35"/>
      <c r="F22" s="36"/>
      <c r="G22" s="35"/>
      <c r="H22" s="37"/>
      <c r="I22" s="38"/>
      <c r="J22" s="39"/>
      <c r="K22" s="38"/>
      <c r="L22" s="38"/>
      <c r="M22" s="39"/>
      <c r="N22" s="38"/>
      <c r="O22" s="38"/>
      <c r="P22" s="39"/>
      <c r="Q22" s="38"/>
      <c r="R22" s="38"/>
      <c r="S22" s="40"/>
      <c r="T22" s="1"/>
    </row>
    <row r="23" spans="1:20" ht="15" x14ac:dyDescent="0.25">
      <c r="A23" s="11"/>
      <c r="B23" s="32"/>
      <c r="C23" s="33"/>
      <c r="D23" s="34"/>
      <c r="E23" s="35"/>
      <c r="F23" s="36"/>
      <c r="G23" s="35"/>
      <c r="H23" s="37"/>
      <c r="I23" s="38"/>
      <c r="J23" s="39"/>
      <c r="K23" s="38"/>
      <c r="L23" s="38"/>
      <c r="M23" s="39"/>
      <c r="N23" s="38"/>
      <c r="O23" s="38"/>
      <c r="P23" s="39"/>
      <c r="Q23" s="38"/>
      <c r="R23" s="38"/>
      <c r="S23" s="40"/>
      <c r="T23" s="1"/>
    </row>
    <row r="24" spans="1:20" ht="15.75" x14ac:dyDescent="0.25">
      <c r="A24" s="11"/>
      <c r="B24" s="32"/>
      <c r="C24" s="13" t="s">
        <v>17</v>
      </c>
      <c r="D24" s="13"/>
      <c r="E24" s="58" t="s">
        <v>10</v>
      </c>
      <c r="F24" s="58"/>
      <c r="G24" s="12" t="s">
        <v>34</v>
      </c>
      <c r="H24" s="12"/>
      <c r="L24" s="6"/>
      <c r="M24" s="6"/>
      <c r="N24" s="6"/>
      <c r="O24" s="5"/>
      <c r="P24" s="5"/>
      <c r="Q24" s="5"/>
      <c r="R24" s="5"/>
      <c r="S24" s="8"/>
      <c r="T24" s="1"/>
    </row>
    <row r="25" spans="1:20" ht="15.75" x14ac:dyDescent="0.25">
      <c r="A25" s="11"/>
      <c r="B25" s="32"/>
      <c r="C25" s="13" t="s">
        <v>18</v>
      </c>
      <c r="D25" s="13"/>
      <c r="E25" s="58" t="s">
        <v>10</v>
      </c>
      <c r="F25" s="58"/>
      <c r="G25" s="57" t="s">
        <v>16</v>
      </c>
      <c r="H25" s="57"/>
      <c r="L25" s="6"/>
      <c r="M25" s="6"/>
      <c r="N25" s="6"/>
      <c r="O25" s="5"/>
      <c r="P25" s="5"/>
      <c r="Q25" s="5"/>
      <c r="R25" s="5"/>
      <c r="S25" s="8"/>
      <c r="T25" s="1"/>
    </row>
    <row r="26" spans="1:20" ht="15.75" x14ac:dyDescent="0.25">
      <c r="A26" s="11"/>
      <c r="B26" s="32"/>
      <c r="C26" s="13" t="s">
        <v>18</v>
      </c>
      <c r="D26" s="13"/>
      <c r="E26" s="58" t="s">
        <v>10</v>
      </c>
      <c r="F26" s="58"/>
      <c r="G26" s="57" t="s">
        <v>47</v>
      </c>
      <c r="H26" s="57"/>
      <c r="L26" s="6"/>
      <c r="M26" s="6"/>
      <c r="N26" s="6"/>
      <c r="O26" s="5"/>
      <c r="P26" s="5"/>
      <c r="Q26" s="5"/>
      <c r="R26" s="5"/>
      <c r="S26" s="8"/>
      <c r="T26" s="1"/>
    </row>
    <row r="27" spans="1:20" ht="15.75" x14ac:dyDescent="0.25">
      <c r="A27" s="11"/>
      <c r="B27" s="11"/>
      <c r="C27" s="14"/>
      <c r="D27" s="15"/>
      <c r="E27" s="41"/>
      <c r="F27" s="15"/>
      <c r="G27" s="43" t="s">
        <v>48</v>
      </c>
      <c r="H27" s="15"/>
    </row>
    <row r="28" spans="1:20" ht="24" customHeight="1" x14ac:dyDescent="0.2">
      <c r="A28" s="11"/>
      <c r="T28" s="9"/>
    </row>
    <row r="29" spans="1:20" ht="24" customHeight="1" x14ac:dyDescent="0.2">
      <c r="A29" s="11"/>
      <c r="T29" s="9"/>
    </row>
    <row r="30" spans="1:20" ht="24" customHeight="1" x14ac:dyDescent="0.2">
      <c r="A30" s="11"/>
      <c r="T30" s="9"/>
    </row>
    <row r="31" spans="1:20" ht="24" customHeight="1" x14ac:dyDescent="0.2">
      <c r="A31" s="11"/>
      <c r="B31" s="4"/>
      <c r="T31" s="9"/>
    </row>
    <row r="32" spans="1:20" ht="24" customHeight="1" x14ac:dyDescent="0.2">
      <c r="A32" s="11"/>
      <c r="B32" s="4"/>
      <c r="T32" s="9"/>
    </row>
    <row r="33" spans="1:1" ht="24" customHeight="1" x14ac:dyDescent="0.2">
      <c r="A33" s="11"/>
    </row>
  </sheetData>
  <sheetProtection selectLockedCells="1" selectUnlockedCells="1"/>
  <mergeCells count="24">
    <mergeCell ref="B11:T11"/>
    <mergeCell ref="Q13:Q14"/>
    <mergeCell ref="R13:R14"/>
    <mergeCell ref="S13:S14"/>
    <mergeCell ref="G13:G14"/>
    <mergeCell ref="H13:N13"/>
    <mergeCell ref="G26:H26"/>
    <mergeCell ref="E26:F26"/>
    <mergeCell ref="E25:F25"/>
    <mergeCell ref="A13:A14"/>
    <mergeCell ref="B13:B14"/>
    <mergeCell ref="C13:C14"/>
    <mergeCell ref="D13:D14"/>
    <mergeCell ref="E13:E14"/>
    <mergeCell ref="B3:R3"/>
    <mergeCell ref="B5:T5"/>
    <mergeCell ref="B6:T6"/>
    <mergeCell ref="B7:T7"/>
    <mergeCell ref="B8:T8"/>
    <mergeCell ref="G25:H25"/>
    <mergeCell ref="E24:F24"/>
    <mergeCell ref="B10:T10"/>
    <mergeCell ref="B9:T9"/>
    <mergeCell ref="F13:F14"/>
  </mergeCells>
  <pageMargins left="0.25972222222222224" right="0.22013888888888888" top="0.25" bottom="0.24027777777777778" header="0.51180555555555551" footer="0.51180555555555551"/>
  <pageSetup paperSize="9" scale="65" firstPageNumber="0" fitToHeight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D16" sqref="D16"/>
    </sheetView>
  </sheetViews>
  <sheetFormatPr defaultColWidth="7.7109375" defaultRowHeight="12.75" x14ac:dyDescent="0.2"/>
  <cols>
    <col min="1" max="1" width="4.28515625" style="1" customWidth="1"/>
    <col min="2" max="2" width="9.7109375" style="1" customWidth="1"/>
    <col min="3" max="3" width="32.5703125" style="2" customWidth="1"/>
    <col min="4" max="4" width="13.85546875" style="2" customWidth="1"/>
    <col min="5" max="5" width="18.28515625" style="2" customWidth="1"/>
    <col min="6" max="6" width="5.42578125" style="1" customWidth="1"/>
    <col min="7" max="7" width="18.140625" style="2" customWidth="1"/>
    <col min="8" max="8" width="7.140625" style="1" customWidth="1"/>
    <col min="9" max="10" width="7.7109375" style="1"/>
    <col min="11" max="12" width="8.42578125" style="1" customWidth="1"/>
    <col min="13" max="13" width="8.28515625" style="1" customWidth="1"/>
    <col min="14" max="17" width="8.140625" style="1" customWidth="1"/>
    <col min="18" max="18" width="8.42578125" style="1" customWidth="1"/>
    <col min="19" max="19" width="10.42578125" style="3" customWidth="1"/>
    <col min="20" max="16384" width="7.7109375" style="1"/>
  </cols>
  <sheetData>
    <row r="1" spans="1:19" s="65" customFormat="1" ht="12.75" customHeight="1" x14ac:dyDescent="0.2">
      <c r="A1" s="63"/>
      <c r="B1" s="64" t="s">
        <v>44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S1" s="66"/>
    </row>
    <row r="2" spans="1:19" s="65" customFormat="1" ht="12.75" customHeight="1" x14ac:dyDescent="0.2">
      <c r="A2" s="63"/>
      <c r="B2" s="67" t="s">
        <v>50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s="65" customFormat="1" ht="12.75" customHeight="1" x14ac:dyDescent="0.2">
      <c r="A3" s="63"/>
      <c r="B3" s="67" t="s">
        <v>51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2.75" customHeight="1" x14ac:dyDescent="0.2">
      <c r="A4" s="4"/>
      <c r="B4" s="67" t="s">
        <v>11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x14ac:dyDescent="0.2">
      <c r="A5" s="5"/>
      <c r="B5" s="68" t="s">
        <v>52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x14ac:dyDescent="0.2">
      <c r="A6" s="5"/>
      <c r="B6" s="68" t="s">
        <v>53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x14ac:dyDescent="0.2">
      <c r="A7" s="5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x14ac:dyDescent="0.2">
      <c r="A8" s="5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x14ac:dyDescent="0.2">
      <c r="A9" s="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x14ac:dyDescent="0.2">
      <c r="A10" s="5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x14ac:dyDescent="0.2">
      <c r="A11" s="5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x14ac:dyDescent="0.2">
      <c r="A12" s="5"/>
      <c r="B12" s="6"/>
      <c r="C12" s="7"/>
      <c r="D12" s="7"/>
      <c r="E12" s="7"/>
      <c r="F12" s="6"/>
      <c r="G12" s="7"/>
      <c r="H12" s="6"/>
      <c r="I12" s="6"/>
      <c r="J12" s="6"/>
      <c r="K12" s="6"/>
      <c r="L12" s="6"/>
      <c r="M12" s="6"/>
      <c r="N12" s="5"/>
      <c r="O12" s="5"/>
      <c r="P12" s="5"/>
      <c r="Q12" s="5"/>
      <c r="R12" s="8"/>
      <c r="S12" s="9"/>
    </row>
    <row r="13" spans="1:19" ht="33.75" customHeight="1" x14ac:dyDescent="0.2">
      <c r="A13" s="70" t="s">
        <v>0</v>
      </c>
      <c r="B13" s="70" t="s">
        <v>1</v>
      </c>
      <c r="C13" s="70" t="s">
        <v>2</v>
      </c>
      <c r="D13" s="70" t="s">
        <v>3</v>
      </c>
      <c r="E13" s="70" t="s">
        <v>4</v>
      </c>
      <c r="F13" s="70" t="s">
        <v>5</v>
      </c>
      <c r="G13" s="70" t="s">
        <v>6</v>
      </c>
      <c r="H13" s="71" t="s">
        <v>7</v>
      </c>
      <c r="I13" s="72"/>
      <c r="J13" s="72"/>
      <c r="K13" s="72"/>
      <c r="L13" s="72"/>
      <c r="M13" s="72"/>
      <c r="N13" s="73"/>
      <c r="O13" s="74"/>
      <c r="P13" s="75"/>
      <c r="Q13" s="70" t="s">
        <v>14</v>
      </c>
      <c r="R13" s="70" t="s">
        <v>20</v>
      </c>
      <c r="S13" s="76" t="s">
        <v>8</v>
      </c>
    </row>
    <row r="14" spans="1:19" ht="33" customHeight="1" thickBot="1" x14ac:dyDescent="0.25">
      <c r="A14" s="77"/>
      <c r="B14" s="77"/>
      <c r="C14" s="78"/>
      <c r="D14" s="77"/>
      <c r="E14" s="77"/>
      <c r="F14" s="77"/>
      <c r="G14" s="77"/>
      <c r="H14" s="79" t="s">
        <v>12</v>
      </c>
      <c r="I14" s="79" t="s">
        <v>21</v>
      </c>
      <c r="J14" s="80" t="s">
        <v>54</v>
      </c>
      <c r="K14" s="79" t="s">
        <v>13</v>
      </c>
      <c r="L14" s="79" t="s">
        <v>21</v>
      </c>
      <c r="M14" s="79" t="s">
        <v>54</v>
      </c>
      <c r="N14" s="79" t="s">
        <v>55</v>
      </c>
      <c r="O14" s="79" t="s">
        <v>56</v>
      </c>
      <c r="P14" s="79" t="s">
        <v>54</v>
      </c>
      <c r="Q14" s="77"/>
      <c r="R14" s="77"/>
      <c r="S14" s="81"/>
    </row>
    <row r="15" spans="1:19" ht="16.5" thickBot="1" x14ac:dyDescent="0.3">
      <c r="A15" s="82">
        <v>1</v>
      </c>
      <c r="B15" s="83" t="s">
        <v>57</v>
      </c>
      <c r="C15" s="84" t="s">
        <v>58</v>
      </c>
      <c r="D15" s="85" t="s">
        <v>9</v>
      </c>
      <c r="E15" s="86" t="s">
        <v>15</v>
      </c>
      <c r="F15" s="87" t="s">
        <v>59</v>
      </c>
      <c r="G15" s="86" t="s">
        <v>16</v>
      </c>
      <c r="H15" s="88">
        <v>9</v>
      </c>
      <c r="I15" s="89">
        <v>20</v>
      </c>
      <c r="J15" s="89">
        <f>(25*H15)/20</f>
        <v>11.25</v>
      </c>
      <c r="K15" s="89">
        <v>9</v>
      </c>
      <c r="L15" s="89">
        <v>40</v>
      </c>
      <c r="M15" s="89">
        <f>(40*K15)/17.1</f>
        <v>21.052631578947366</v>
      </c>
      <c r="N15" s="89">
        <v>56.3</v>
      </c>
      <c r="O15" s="89">
        <v>40</v>
      </c>
      <c r="P15" s="89">
        <f>(40*24.8)/N15</f>
        <v>17.619893428063943</v>
      </c>
      <c r="Q15" s="89">
        <f>J15+M15+P15</f>
        <v>49.922525007011316</v>
      </c>
      <c r="R15" s="89">
        <f t="shared" ref="R15:R21" si="0">(Q15*100)/100</f>
        <v>49.922525007011316</v>
      </c>
      <c r="S15" s="90" t="s">
        <v>60</v>
      </c>
    </row>
    <row r="16" spans="1:19" ht="16.5" thickBot="1" x14ac:dyDescent="0.3">
      <c r="A16" s="91">
        <v>2</v>
      </c>
      <c r="B16" s="83" t="s">
        <v>61</v>
      </c>
      <c r="C16" s="92" t="s">
        <v>62</v>
      </c>
      <c r="D16" s="93" t="s">
        <v>9</v>
      </c>
      <c r="E16" s="94" t="s">
        <v>15</v>
      </c>
      <c r="F16" s="87" t="s">
        <v>63</v>
      </c>
      <c r="G16" s="86" t="s">
        <v>34</v>
      </c>
      <c r="H16" s="95">
        <v>14</v>
      </c>
      <c r="I16" s="89">
        <v>20</v>
      </c>
      <c r="J16" s="89">
        <f t="shared" ref="J16:J21" si="1">(25*H16)/20</f>
        <v>17.5</v>
      </c>
      <c r="K16" s="96">
        <v>7.1</v>
      </c>
      <c r="L16" s="89">
        <v>40</v>
      </c>
      <c r="M16" s="89">
        <f t="shared" ref="M16:M21" si="2">(40*K16)/17.1</f>
        <v>16.608187134502923</v>
      </c>
      <c r="N16" s="96">
        <v>46.3</v>
      </c>
      <c r="O16" s="89">
        <v>40</v>
      </c>
      <c r="P16" s="89">
        <f t="shared" ref="P16:P21" si="3">(40*24.8)/N16</f>
        <v>21.425485961123112</v>
      </c>
      <c r="Q16" s="89">
        <f t="shared" ref="Q16:Q21" si="4">J16+M16+P16</f>
        <v>55.533673095626042</v>
      </c>
      <c r="R16" s="89">
        <f t="shared" si="0"/>
        <v>55.533673095626042</v>
      </c>
      <c r="S16" s="90" t="s">
        <v>60</v>
      </c>
    </row>
    <row r="17" spans="1:19" ht="16.5" thickBot="1" x14ac:dyDescent="0.3">
      <c r="A17" s="91">
        <v>3</v>
      </c>
      <c r="B17" s="83" t="s">
        <v>64</v>
      </c>
      <c r="C17" s="92" t="s">
        <v>65</v>
      </c>
      <c r="D17" s="93" t="s">
        <v>9</v>
      </c>
      <c r="E17" s="94" t="s">
        <v>15</v>
      </c>
      <c r="F17" s="87" t="s">
        <v>63</v>
      </c>
      <c r="G17" s="86" t="s">
        <v>34</v>
      </c>
      <c r="H17" s="95">
        <v>7</v>
      </c>
      <c r="I17" s="89">
        <v>20</v>
      </c>
      <c r="J17" s="89">
        <f t="shared" si="1"/>
        <v>8.75</v>
      </c>
      <c r="K17" s="96">
        <v>9.8000000000000007</v>
      </c>
      <c r="L17" s="89">
        <v>40</v>
      </c>
      <c r="M17" s="89">
        <f t="shared" si="2"/>
        <v>22.923976608187132</v>
      </c>
      <c r="N17" s="96">
        <v>58.9</v>
      </c>
      <c r="O17" s="89">
        <v>40</v>
      </c>
      <c r="P17" s="89">
        <f t="shared" si="3"/>
        <v>16.842105263157894</v>
      </c>
      <c r="Q17" s="89">
        <f t="shared" si="4"/>
        <v>48.516081871345023</v>
      </c>
      <c r="R17" s="89">
        <f t="shared" si="0"/>
        <v>48.516081871345023</v>
      </c>
      <c r="S17" s="90" t="s">
        <v>60</v>
      </c>
    </row>
    <row r="18" spans="1:19" ht="16.5" thickBot="1" x14ac:dyDescent="0.3">
      <c r="A18" s="91">
        <v>4</v>
      </c>
      <c r="B18" s="83" t="s">
        <v>66</v>
      </c>
      <c r="C18" s="43" t="s">
        <v>67</v>
      </c>
      <c r="D18" s="93" t="s">
        <v>9</v>
      </c>
      <c r="E18" s="94" t="s">
        <v>15</v>
      </c>
      <c r="F18" s="87" t="s">
        <v>63</v>
      </c>
      <c r="G18" s="86" t="s">
        <v>34</v>
      </c>
      <c r="H18" s="96">
        <v>6</v>
      </c>
      <c r="I18" s="89">
        <v>20</v>
      </c>
      <c r="J18" s="89">
        <f t="shared" si="1"/>
        <v>7.5</v>
      </c>
      <c r="K18" s="96">
        <v>8.1</v>
      </c>
      <c r="L18" s="89">
        <v>40</v>
      </c>
      <c r="M18" s="89">
        <f t="shared" si="2"/>
        <v>18.94736842105263</v>
      </c>
      <c r="N18" s="96">
        <v>49.3</v>
      </c>
      <c r="O18" s="89">
        <v>40</v>
      </c>
      <c r="P18" s="89">
        <f t="shared" si="3"/>
        <v>20.121703853955378</v>
      </c>
      <c r="Q18" s="89">
        <f t="shared" si="4"/>
        <v>46.569072275008011</v>
      </c>
      <c r="R18" s="89">
        <f t="shared" si="0"/>
        <v>46.569072275008011</v>
      </c>
      <c r="S18" s="90" t="s">
        <v>60</v>
      </c>
    </row>
    <row r="19" spans="1:19" s="10" customFormat="1" ht="29.25" customHeight="1" thickBot="1" x14ac:dyDescent="0.25">
      <c r="A19" s="91">
        <v>5</v>
      </c>
      <c r="B19" s="83" t="s">
        <v>68</v>
      </c>
      <c r="C19" s="97" t="s">
        <v>69</v>
      </c>
      <c r="D19" s="93" t="s">
        <v>9</v>
      </c>
      <c r="E19" s="94" t="s">
        <v>15</v>
      </c>
      <c r="F19" s="87" t="s">
        <v>63</v>
      </c>
      <c r="G19" s="86" t="s">
        <v>34</v>
      </c>
      <c r="H19" s="95">
        <v>5</v>
      </c>
      <c r="I19" s="89">
        <v>20</v>
      </c>
      <c r="J19" s="89">
        <f t="shared" si="1"/>
        <v>6.25</v>
      </c>
      <c r="K19" s="96">
        <v>9.1999999999999993</v>
      </c>
      <c r="L19" s="89">
        <v>40</v>
      </c>
      <c r="M19" s="89">
        <f t="shared" si="2"/>
        <v>21.520467836257307</v>
      </c>
      <c r="N19" s="96">
        <v>48.3</v>
      </c>
      <c r="O19" s="89">
        <v>40</v>
      </c>
      <c r="P19" s="89">
        <f t="shared" si="3"/>
        <v>20.538302277432713</v>
      </c>
      <c r="Q19" s="89">
        <f t="shared" si="4"/>
        <v>48.308770113690017</v>
      </c>
      <c r="R19" s="89">
        <f t="shared" si="0"/>
        <v>48.308770113690017</v>
      </c>
      <c r="S19" s="90" t="s">
        <v>60</v>
      </c>
    </row>
    <row r="20" spans="1:19" ht="21" customHeight="1" thickBot="1" x14ac:dyDescent="0.25">
      <c r="A20" s="91">
        <v>6</v>
      </c>
      <c r="B20" s="98" t="s">
        <v>70</v>
      </c>
      <c r="C20" s="97" t="s">
        <v>71</v>
      </c>
      <c r="D20" s="93" t="s">
        <v>9</v>
      </c>
      <c r="E20" s="94" t="s">
        <v>15</v>
      </c>
      <c r="F20" s="99" t="s">
        <v>63</v>
      </c>
      <c r="G20" s="86" t="s">
        <v>34</v>
      </c>
      <c r="H20" s="96">
        <v>13</v>
      </c>
      <c r="I20" s="89">
        <v>20</v>
      </c>
      <c r="J20" s="89">
        <f t="shared" si="1"/>
        <v>16.25</v>
      </c>
      <c r="K20" s="96">
        <v>6.3</v>
      </c>
      <c r="L20" s="89">
        <v>40</v>
      </c>
      <c r="M20" s="89">
        <f t="shared" si="2"/>
        <v>14.736842105263158</v>
      </c>
      <c r="N20" s="96">
        <v>35.299999999999997</v>
      </c>
      <c r="O20" s="89">
        <v>40</v>
      </c>
      <c r="P20" s="89">
        <f t="shared" si="3"/>
        <v>28.101983002832863</v>
      </c>
      <c r="Q20" s="89">
        <f t="shared" si="4"/>
        <v>59.088825108096017</v>
      </c>
      <c r="R20" s="89">
        <f t="shared" si="0"/>
        <v>59.088825108096017</v>
      </c>
      <c r="S20" s="90" t="s">
        <v>60</v>
      </c>
    </row>
    <row r="21" spans="1:19" ht="21.75" customHeight="1" x14ac:dyDescent="0.2">
      <c r="A21" s="91">
        <v>7</v>
      </c>
      <c r="B21" s="98" t="s">
        <v>72</v>
      </c>
      <c r="C21" s="97" t="s">
        <v>73</v>
      </c>
      <c r="D21" s="93" t="s">
        <v>9</v>
      </c>
      <c r="E21" s="94" t="s">
        <v>15</v>
      </c>
      <c r="F21" s="99" t="s">
        <v>63</v>
      </c>
      <c r="G21" s="86" t="s">
        <v>34</v>
      </c>
      <c r="H21" s="95">
        <v>3</v>
      </c>
      <c r="I21" s="89">
        <v>20</v>
      </c>
      <c r="J21" s="89">
        <f t="shared" si="1"/>
        <v>3.75</v>
      </c>
      <c r="K21" s="96">
        <v>6.9</v>
      </c>
      <c r="L21" s="89">
        <v>40</v>
      </c>
      <c r="M21" s="89">
        <f t="shared" si="2"/>
        <v>16.140350877192979</v>
      </c>
      <c r="N21" s="96">
        <v>51.1</v>
      </c>
      <c r="O21" s="89">
        <v>40</v>
      </c>
      <c r="P21" s="89">
        <f t="shared" si="3"/>
        <v>19.412915851272015</v>
      </c>
      <c r="Q21" s="89">
        <f t="shared" si="4"/>
        <v>39.30326672846499</v>
      </c>
      <c r="R21" s="89">
        <f t="shared" si="0"/>
        <v>39.30326672846499</v>
      </c>
      <c r="S21" s="90" t="s">
        <v>60</v>
      </c>
    </row>
    <row r="22" spans="1:19" ht="15.75" x14ac:dyDescent="0.2">
      <c r="A22" s="11"/>
      <c r="B22" s="32"/>
      <c r="C22" s="100"/>
      <c r="D22" s="101"/>
      <c r="E22" s="101"/>
      <c r="F22" s="36"/>
      <c r="G22" s="101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02"/>
    </row>
    <row r="23" spans="1:19" x14ac:dyDescent="0.2">
      <c r="A23" s="11"/>
      <c r="B23" s="11"/>
      <c r="C23" s="103"/>
      <c r="D23" s="103"/>
      <c r="E23" s="103"/>
      <c r="F23" s="11"/>
      <c r="G23" s="103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9" ht="24" customHeight="1" x14ac:dyDescent="0.25">
      <c r="A24" s="11"/>
      <c r="B24" s="104" t="s">
        <v>17</v>
      </c>
      <c r="C24" s="104"/>
      <c r="D24" s="58" t="s">
        <v>10</v>
      </c>
      <c r="E24" s="58"/>
      <c r="F24" s="12" t="s">
        <v>34</v>
      </c>
      <c r="G24" s="12"/>
      <c r="K24" s="6"/>
      <c r="L24" s="6"/>
      <c r="M24" s="6"/>
      <c r="N24" s="5"/>
      <c r="O24" s="5"/>
      <c r="P24" s="5"/>
      <c r="Q24" s="5"/>
      <c r="R24" s="8"/>
      <c r="S24" s="9"/>
    </row>
    <row r="25" spans="1:19" ht="24" customHeight="1" x14ac:dyDescent="0.25">
      <c r="A25" s="11"/>
      <c r="B25" s="104" t="s">
        <v>18</v>
      </c>
      <c r="C25" s="104"/>
      <c r="D25" s="58" t="s">
        <v>10</v>
      </c>
      <c r="E25" s="58"/>
      <c r="F25" s="57" t="s">
        <v>74</v>
      </c>
      <c r="G25" s="57"/>
      <c r="K25" s="6"/>
      <c r="L25" s="6"/>
      <c r="M25" s="6"/>
      <c r="N25" s="5"/>
      <c r="O25" s="5"/>
      <c r="P25" s="5"/>
      <c r="Q25" s="5"/>
      <c r="R25" s="8"/>
      <c r="S25" s="9"/>
    </row>
    <row r="26" spans="1:19" ht="24" customHeight="1" x14ac:dyDescent="0.25">
      <c r="A26" s="11"/>
      <c r="B26" s="104" t="s">
        <v>18</v>
      </c>
      <c r="C26" s="104"/>
      <c r="D26" s="58" t="s">
        <v>10</v>
      </c>
      <c r="E26" s="58"/>
      <c r="F26" s="57" t="s">
        <v>75</v>
      </c>
      <c r="G26" s="57"/>
      <c r="K26" s="6"/>
      <c r="L26" s="6"/>
      <c r="M26" s="6"/>
      <c r="N26" s="5"/>
      <c r="O26" s="5"/>
      <c r="P26" s="5"/>
      <c r="Q26" s="5"/>
      <c r="R26" s="8"/>
      <c r="S26" s="9"/>
    </row>
    <row r="27" spans="1:19" ht="24" customHeight="1" x14ac:dyDescent="0.2">
      <c r="A27" s="11"/>
      <c r="B27" s="4"/>
      <c r="C27" s="5"/>
      <c r="D27" s="105"/>
      <c r="E27" s="105"/>
      <c r="F27" s="106" t="s">
        <v>76</v>
      </c>
      <c r="G27" s="107"/>
      <c r="H27" s="6"/>
      <c r="I27" s="6"/>
      <c r="J27" s="6"/>
      <c r="K27" s="6"/>
      <c r="L27" s="6"/>
      <c r="M27" s="6"/>
      <c r="N27" s="5"/>
      <c r="O27" s="5"/>
      <c r="P27" s="5"/>
      <c r="Q27" s="5"/>
      <c r="R27" s="8"/>
      <c r="S27" s="9"/>
    </row>
    <row r="28" spans="1:19" ht="24" customHeight="1" x14ac:dyDescent="0.2">
      <c r="A28" s="11"/>
      <c r="B28" s="4"/>
      <c r="C28" s="5"/>
      <c r="D28" s="105"/>
      <c r="E28" s="105"/>
      <c r="F28" s="108"/>
      <c r="G28" s="108"/>
      <c r="H28" s="6"/>
      <c r="I28" s="6"/>
      <c r="J28" s="6"/>
      <c r="K28" s="6"/>
      <c r="L28" s="6"/>
      <c r="M28" s="6"/>
      <c r="N28" s="5"/>
      <c r="O28" s="5"/>
      <c r="P28" s="5"/>
      <c r="Q28" s="5"/>
      <c r="R28" s="8"/>
      <c r="S28" s="9"/>
    </row>
    <row r="29" spans="1:19" ht="24" customHeight="1" x14ac:dyDescent="0.2">
      <c r="A29" s="11"/>
      <c r="D29" s="105"/>
      <c r="E29" s="105"/>
      <c r="F29" s="108"/>
      <c r="G29" s="108"/>
      <c r="H29" s="6"/>
      <c r="I29" s="6"/>
      <c r="J29" s="6"/>
    </row>
  </sheetData>
  <mergeCells count="34">
    <mergeCell ref="D27:E27"/>
    <mergeCell ref="F27:G27"/>
    <mergeCell ref="D28:E28"/>
    <mergeCell ref="D29:E29"/>
    <mergeCell ref="B24:C24"/>
    <mergeCell ref="D24:E24"/>
    <mergeCell ref="B25:C25"/>
    <mergeCell ref="D25:E25"/>
    <mergeCell ref="F25:G25"/>
    <mergeCell ref="B26:C26"/>
    <mergeCell ref="D26:E26"/>
    <mergeCell ref="F26:G26"/>
    <mergeCell ref="F13:F14"/>
    <mergeCell ref="G13:G14"/>
    <mergeCell ref="H13:N13"/>
    <mergeCell ref="Q13:Q14"/>
    <mergeCell ref="R13:R14"/>
    <mergeCell ref="S13:S14"/>
    <mergeCell ref="B7:S7"/>
    <mergeCell ref="B8:S8"/>
    <mergeCell ref="B9:S9"/>
    <mergeCell ref="B10:S10"/>
    <mergeCell ref="B11:S11"/>
    <mergeCell ref="A13:A14"/>
    <mergeCell ref="B13:B14"/>
    <mergeCell ref="C13:C14"/>
    <mergeCell ref="D13:D14"/>
    <mergeCell ref="E13:E14"/>
    <mergeCell ref="B1:Q1"/>
    <mergeCell ref="B2:S2"/>
    <mergeCell ref="B3:S3"/>
    <mergeCell ref="B4:S4"/>
    <mergeCell ref="B5:S5"/>
    <mergeCell ref="B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4"/>
  <sheetViews>
    <sheetView workbookViewId="0">
      <selection sqref="A1:IV65536"/>
    </sheetView>
  </sheetViews>
  <sheetFormatPr defaultColWidth="7.7109375" defaultRowHeight="12.75" x14ac:dyDescent="0.2"/>
  <cols>
    <col min="1" max="1" width="4.28515625" style="1" customWidth="1"/>
    <col min="2" max="2" width="10.42578125" style="1" customWidth="1"/>
    <col min="3" max="3" width="27.140625" style="2" customWidth="1"/>
    <col min="4" max="4" width="13.85546875" style="2" customWidth="1"/>
    <col min="5" max="5" width="18.42578125" style="2" customWidth="1"/>
    <col min="6" max="6" width="8.85546875" style="1" customWidth="1"/>
    <col min="7" max="7" width="13.140625" style="2" customWidth="1"/>
    <col min="8" max="8" width="7.42578125" style="1" customWidth="1"/>
    <col min="9" max="9" width="9.140625" style="1" customWidth="1"/>
    <col min="10" max="10" width="9" style="1" customWidth="1"/>
    <col min="11" max="11" width="6.28515625" style="1" customWidth="1"/>
    <col min="12" max="12" width="8.42578125" style="1" customWidth="1"/>
    <col min="13" max="13" width="7.42578125" style="1" customWidth="1"/>
    <col min="14" max="14" width="6.7109375" style="1" customWidth="1"/>
    <col min="15" max="16" width="8.140625" style="1" customWidth="1"/>
    <col min="17" max="17" width="6.5703125" style="1" customWidth="1"/>
    <col min="18" max="18" width="8.140625" style="1" customWidth="1"/>
    <col min="19" max="19" width="10.42578125" style="3" customWidth="1"/>
    <col min="20" max="16384" width="7.7109375" style="1"/>
  </cols>
  <sheetData>
    <row r="2" spans="1:19" s="109" customFormat="1" ht="12.75" customHeight="1" x14ac:dyDescent="0.25">
      <c r="A2" s="44"/>
      <c r="B2" s="54" t="s">
        <v>44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S2" s="110"/>
    </row>
    <row r="3" spans="1:19" s="112" customFormat="1" ht="12.7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S3" s="113"/>
    </row>
    <row r="4" spans="1:19" s="112" customFormat="1" ht="12.75" customHeight="1" x14ac:dyDescent="0.25">
      <c r="A4" s="111"/>
      <c r="B4" s="114" t="s">
        <v>77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s="112" customFormat="1" ht="12.75" customHeight="1" x14ac:dyDescent="0.25">
      <c r="A5" s="111"/>
      <c r="B5" s="114" t="s">
        <v>78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s="116" customFormat="1" ht="12.75" customHeight="1" x14ac:dyDescent="0.2">
      <c r="A6" s="115"/>
      <c r="B6" s="114" t="s">
        <v>11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s="116" customFormat="1" ht="15.75" x14ac:dyDescent="0.25">
      <c r="A7" s="117"/>
      <c r="B7" s="118" t="s">
        <v>79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1:19" s="112" customFormat="1" ht="15.75" x14ac:dyDescent="0.25">
      <c r="A8" s="119"/>
      <c r="B8" s="118" t="s">
        <v>80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x14ac:dyDescent="0.2">
      <c r="A9" s="5"/>
      <c r="B9" s="6"/>
      <c r="C9" s="7"/>
      <c r="D9" s="7"/>
      <c r="E9" s="7"/>
      <c r="F9" s="6"/>
      <c r="G9" s="7"/>
      <c r="H9" s="6"/>
      <c r="I9" s="6"/>
      <c r="J9" s="6"/>
      <c r="K9" s="6"/>
      <c r="L9" s="6"/>
      <c r="M9" s="6"/>
      <c r="N9" s="5"/>
      <c r="O9" s="5"/>
      <c r="P9" s="5"/>
      <c r="Q9" s="5"/>
      <c r="R9" s="8"/>
      <c r="S9" s="9"/>
    </row>
    <row r="10" spans="1:19" ht="33.75" customHeight="1" x14ac:dyDescent="0.2">
      <c r="A10" s="120" t="s">
        <v>0</v>
      </c>
      <c r="B10" s="120" t="s">
        <v>1</v>
      </c>
      <c r="C10" s="120" t="s">
        <v>2</v>
      </c>
      <c r="D10" s="120" t="s">
        <v>3</v>
      </c>
      <c r="E10" s="120" t="s">
        <v>4</v>
      </c>
      <c r="F10" s="120" t="s">
        <v>5</v>
      </c>
      <c r="G10" s="120" t="s">
        <v>6</v>
      </c>
      <c r="H10" s="71" t="s">
        <v>7</v>
      </c>
      <c r="I10" s="72"/>
      <c r="J10" s="72"/>
      <c r="K10" s="72"/>
      <c r="L10" s="72"/>
      <c r="M10" s="72"/>
      <c r="N10" s="73"/>
      <c r="O10" s="74"/>
      <c r="P10" s="75"/>
      <c r="Q10" s="120" t="s">
        <v>14</v>
      </c>
      <c r="R10" s="120" t="s">
        <v>20</v>
      </c>
      <c r="S10" s="121" t="s">
        <v>8</v>
      </c>
    </row>
    <row r="11" spans="1:19" ht="33" customHeight="1" thickBot="1" x14ac:dyDescent="0.25">
      <c r="A11" s="70"/>
      <c r="B11" s="70"/>
      <c r="C11" s="70"/>
      <c r="D11" s="70"/>
      <c r="E11" s="70"/>
      <c r="F11" s="70"/>
      <c r="G11" s="70"/>
      <c r="H11" s="79" t="s">
        <v>12</v>
      </c>
      <c r="I11" s="79" t="s">
        <v>21</v>
      </c>
      <c r="J11" s="80" t="s">
        <v>22</v>
      </c>
      <c r="K11" s="79" t="s">
        <v>13</v>
      </c>
      <c r="L11" s="79" t="s">
        <v>21</v>
      </c>
      <c r="M11" s="79" t="s">
        <v>22</v>
      </c>
      <c r="N11" s="79" t="s">
        <v>45</v>
      </c>
      <c r="O11" s="79" t="s">
        <v>56</v>
      </c>
      <c r="P11" s="79" t="s">
        <v>22</v>
      </c>
      <c r="Q11" s="70"/>
      <c r="R11" s="70"/>
      <c r="S11" s="122"/>
    </row>
    <row r="12" spans="1:19" ht="30.75" customHeight="1" thickBot="1" x14ac:dyDescent="0.25">
      <c r="A12" s="82">
        <v>1</v>
      </c>
      <c r="B12" s="123" t="s">
        <v>81</v>
      </c>
      <c r="C12" s="97" t="s">
        <v>82</v>
      </c>
      <c r="D12" s="93" t="s">
        <v>9</v>
      </c>
      <c r="E12" s="94" t="s">
        <v>15</v>
      </c>
      <c r="F12" s="99" t="s">
        <v>83</v>
      </c>
      <c r="G12" s="86" t="s">
        <v>34</v>
      </c>
      <c r="H12" s="96">
        <v>28</v>
      </c>
      <c r="I12" s="89">
        <v>36</v>
      </c>
      <c r="J12" s="89">
        <v>18.899999999999999</v>
      </c>
      <c r="K12" s="96">
        <v>15.6</v>
      </c>
      <c r="L12" s="89">
        <v>40</v>
      </c>
      <c r="M12" s="89">
        <f t="shared" ref="M12:M26" si="0">(40*K12)/19.1</f>
        <v>32.670157068062828</v>
      </c>
      <c r="N12" s="96">
        <v>29.1</v>
      </c>
      <c r="O12" s="89">
        <v>40</v>
      </c>
      <c r="P12" s="89">
        <f t="shared" ref="P12:P26" si="1">(40*29.1)/N12</f>
        <v>40</v>
      </c>
      <c r="Q12" s="89">
        <f t="shared" ref="Q12:Q26" si="2">J12+M12+P12</f>
        <v>91.570157068062827</v>
      </c>
      <c r="R12" s="89">
        <f t="shared" ref="R12:R26" si="3">(Q12*100)/100</f>
        <v>91.570157068062841</v>
      </c>
      <c r="S12" s="90" t="s">
        <v>84</v>
      </c>
    </row>
    <row r="13" spans="1:19" ht="33.75" customHeight="1" thickBot="1" x14ac:dyDescent="0.25">
      <c r="A13" s="91">
        <v>2</v>
      </c>
      <c r="B13" s="123" t="s">
        <v>85</v>
      </c>
      <c r="C13" s="97" t="s">
        <v>86</v>
      </c>
      <c r="D13" s="93" t="s">
        <v>9</v>
      </c>
      <c r="E13" s="94" t="s">
        <v>15</v>
      </c>
      <c r="F13" s="99" t="s">
        <v>83</v>
      </c>
      <c r="G13" s="86" t="s">
        <v>34</v>
      </c>
      <c r="H13" s="96">
        <v>9</v>
      </c>
      <c r="I13" s="89">
        <v>36</v>
      </c>
      <c r="J13" s="89">
        <v>15.9</v>
      </c>
      <c r="K13" s="96">
        <v>8.1</v>
      </c>
      <c r="L13" s="89">
        <v>40</v>
      </c>
      <c r="M13" s="89">
        <f t="shared" si="0"/>
        <v>16.963350785340314</v>
      </c>
      <c r="N13" s="96">
        <v>53</v>
      </c>
      <c r="O13" s="89">
        <v>40</v>
      </c>
      <c r="P13" s="89">
        <f t="shared" si="1"/>
        <v>21.962264150943398</v>
      </c>
      <c r="Q13" s="89">
        <f t="shared" si="2"/>
        <v>54.825614936283714</v>
      </c>
      <c r="R13" s="89">
        <v>54.8</v>
      </c>
      <c r="S13" s="90" t="s">
        <v>87</v>
      </c>
    </row>
    <row r="14" spans="1:19" ht="39.75" customHeight="1" thickBot="1" x14ac:dyDescent="0.25">
      <c r="A14" s="91">
        <v>3</v>
      </c>
      <c r="B14" s="123" t="s">
        <v>88</v>
      </c>
      <c r="C14" s="97" t="s">
        <v>89</v>
      </c>
      <c r="D14" s="93" t="s">
        <v>9</v>
      </c>
      <c r="E14" s="94" t="s">
        <v>15</v>
      </c>
      <c r="F14" s="99" t="s">
        <v>90</v>
      </c>
      <c r="G14" s="86" t="s">
        <v>34</v>
      </c>
      <c r="H14" s="96">
        <v>27</v>
      </c>
      <c r="I14" s="89">
        <v>36</v>
      </c>
      <c r="J14" s="89">
        <v>16.5</v>
      </c>
      <c r="K14" s="96">
        <v>13.7</v>
      </c>
      <c r="L14" s="89">
        <v>40</v>
      </c>
      <c r="M14" s="89">
        <f t="shared" si="0"/>
        <v>28.691099476439788</v>
      </c>
      <c r="N14" s="96">
        <v>26.5</v>
      </c>
      <c r="O14" s="89">
        <v>40</v>
      </c>
      <c r="P14" s="89">
        <f t="shared" si="1"/>
        <v>43.924528301886795</v>
      </c>
      <c r="Q14" s="89">
        <f t="shared" si="2"/>
        <v>89.115627778326584</v>
      </c>
      <c r="R14" s="89">
        <f t="shared" si="3"/>
        <v>89.115627778326584</v>
      </c>
      <c r="S14" s="90" t="s">
        <v>84</v>
      </c>
    </row>
    <row r="15" spans="1:19" ht="31.5" customHeight="1" thickBot="1" x14ac:dyDescent="0.25">
      <c r="A15" s="91">
        <v>4</v>
      </c>
      <c r="B15" s="123" t="s">
        <v>91</v>
      </c>
      <c r="C15" s="124" t="s">
        <v>92</v>
      </c>
      <c r="D15" s="93" t="s">
        <v>9</v>
      </c>
      <c r="E15" s="94" t="s">
        <v>15</v>
      </c>
      <c r="F15" s="125" t="s">
        <v>93</v>
      </c>
      <c r="G15" s="86" t="s">
        <v>34</v>
      </c>
      <c r="H15" s="96">
        <v>12</v>
      </c>
      <c r="I15" s="89">
        <v>36</v>
      </c>
      <c r="J15" s="89">
        <f t="shared" ref="J15:J26" si="4">(20*H15)/36</f>
        <v>6.666666666666667</v>
      </c>
      <c r="K15" s="96">
        <v>12.3</v>
      </c>
      <c r="L15" s="89">
        <v>40</v>
      </c>
      <c r="M15" s="89">
        <f t="shared" si="0"/>
        <v>25.759162303664919</v>
      </c>
      <c r="N15" s="96">
        <v>36.9</v>
      </c>
      <c r="O15" s="89">
        <v>40</v>
      </c>
      <c r="P15" s="89">
        <f t="shared" si="1"/>
        <v>31.544715447154474</v>
      </c>
      <c r="Q15" s="89">
        <f t="shared" si="2"/>
        <v>63.97054441748606</v>
      </c>
      <c r="R15" s="89">
        <f t="shared" si="3"/>
        <v>63.97054441748606</v>
      </c>
      <c r="S15" s="90" t="s">
        <v>87</v>
      </c>
    </row>
    <row r="16" spans="1:19" s="10" customFormat="1" ht="30.75" customHeight="1" thickBot="1" x14ac:dyDescent="0.25">
      <c r="A16" s="91">
        <v>5</v>
      </c>
      <c r="B16" s="123" t="s">
        <v>94</v>
      </c>
      <c r="C16" s="126" t="s">
        <v>95</v>
      </c>
      <c r="D16" s="127" t="s">
        <v>9</v>
      </c>
      <c r="E16" s="128" t="s">
        <v>15</v>
      </c>
      <c r="F16" s="129" t="s">
        <v>90</v>
      </c>
      <c r="G16" s="86" t="s">
        <v>34</v>
      </c>
      <c r="H16" s="130">
        <v>27</v>
      </c>
      <c r="I16" s="89">
        <v>36</v>
      </c>
      <c r="J16" s="89">
        <f t="shared" si="4"/>
        <v>15</v>
      </c>
      <c r="K16" s="130">
        <v>15.9</v>
      </c>
      <c r="L16" s="89">
        <v>40</v>
      </c>
      <c r="M16" s="89">
        <f t="shared" si="0"/>
        <v>33.298429319371728</v>
      </c>
      <c r="N16" s="96">
        <v>29.4</v>
      </c>
      <c r="O16" s="89">
        <v>40</v>
      </c>
      <c r="P16" s="89">
        <f t="shared" si="1"/>
        <v>39.591836734693878</v>
      </c>
      <c r="Q16" s="89">
        <f t="shared" si="2"/>
        <v>87.890266054065606</v>
      </c>
      <c r="R16" s="89">
        <f t="shared" si="3"/>
        <v>87.89026605406562</v>
      </c>
      <c r="S16" s="90" t="s">
        <v>84</v>
      </c>
    </row>
    <row r="17" spans="1:45" ht="32.25" customHeight="1" thickBot="1" x14ac:dyDescent="0.25">
      <c r="A17" s="91">
        <v>6</v>
      </c>
      <c r="B17" s="123" t="s">
        <v>96</v>
      </c>
      <c r="C17" s="97" t="s">
        <v>97</v>
      </c>
      <c r="D17" s="93" t="s">
        <v>9</v>
      </c>
      <c r="E17" s="94" t="s">
        <v>15</v>
      </c>
      <c r="F17" s="99" t="s">
        <v>98</v>
      </c>
      <c r="G17" s="86" t="s">
        <v>16</v>
      </c>
      <c r="H17" s="96">
        <v>25</v>
      </c>
      <c r="I17" s="89">
        <v>36</v>
      </c>
      <c r="J17" s="89">
        <f t="shared" si="4"/>
        <v>13.888888888888889</v>
      </c>
      <c r="K17" s="96">
        <v>16.5</v>
      </c>
      <c r="L17" s="89">
        <v>40</v>
      </c>
      <c r="M17" s="89">
        <f t="shared" si="0"/>
        <v>34.554973821989527</v>
      </c>
      <c r="N17" s="96">
        <v>27.1</v>
      </c>
      <c r="O17" s="89">
        <v>40</v>
      </c>
      <c r="P17" s="89">
        <f t="shared" si="1"/>
        <v>42.952029520295198</v>
      </c>
      <c r="Q17" s="89">
        <f t="shared" si="2"/>
        <v>91.395892231173619</v>
      </c>
      <c r="R17" s="89">
        <f t="shared" si="3"/>
        <v>91.395892231173619</v>
      </c>
      <c r="S17" s="90" t="s">
        <v>84</v>
      </c>
    </row>
    <row r="18" spans="1:45" ht="30" customHeight="1" thickBot="1" x14ac:dyDescent="0.25">
      <c r="A18" s="91">
        <v>7</v>
      </c>
      <c r="B18" s="123" t="s">
        <v>99</v>
      </c>
      <c r="C18" s="131" t="s">
        <v>100</v>
      </c>
      <c r="D18" s="93" t="s">
        <v>9</v>
      </c>
      <c r="E18" s="94" t="s">
        <v>15</v>
      </c>
      <c r="F18" s="99" t="s">
        <v>98</v>
      </c>
      <c r="G18" s="86" t="s">
        <v>16</v>
      </c>
      <c r="H18" s="89">
        <v>12</v>
      </c>
      <c r="I18" s="89">
        <v>36</v>
      </c>
      <c r="J18" s="89">
        <f t="shared" si="4"/>
        <v>6.666666666666667</v>
      </c>
      <c r="K18" s="89">
        <v>9</v>
      </c>
      <c r="L18" s="89">
        <v>40</v>
      </c>
      <c r="M18" s="89">
        <f t="shared" si="0"/>
        <v>18.848167539267013</v>
      </c>
      <c r="N18" s="89">
        <v>46.3</v>
      </c>
      <c r="O18" s="89">
        <v>40</v>
      </c>
      <c r="P18" s="89">
        <f t="shared" si="1"/>
        <v>25.14038876889849</v>
      </c>
      <c r="Q18" s="89">
        <f t="shared" si="2"/>
        <v>50.655222974832171</v>
      </c>
      <c r="R18" s="89">
        <f t="shared" si="3"/>
        <v>50.655222974832171</v>
      </c>
      <c r="S18" s="90" t="s">
        <v>87</v>
      </c>
    </row>
    <row r="19" spans="1:45" ht="35.25" customHeight="1" thickBot="1" x14ac:dyDescent="0.25">
      <c r="A19" s="91">
        <v>8</v>
      </c>
      <c r="B19" s="123" t="s">
        <v>101</v>
      </c>
      <c r="C19" s="131" t="s">
        <v>102</v>
      </c>
      <c r="D19" s="93" t="s">
        <v>9</v>
      </c>
      <c r="E19" s="94" t="s">
        <v>15</v>
      </c>
      <c r="F19" s="99" t="s">
        <v>103</v>
      </c>
      <c r="G19" s="86" t="s">
        <v>16</v>
      </c>
      <c r="H19" s="96">
        <v>9</v>
      </c>
      <c r="I19" s="89">
        <v>36</v>
      </c>
      <c r="J19" s="89">
        <f t="shared" si="4"/>
        <v>5</v>
      </c>
      <c r="K19" s="96">
        <v>11</v>
      </c>
      <c r="L19" s="89">
        <v>40</v>
      </c>
      <c r="M19" s="89">
        <f t="shared" si="0"/>
        <v>23.036649214659683</v>
      </c>
      <c r="N19" s="96">
        <v>59.1</v>
      </c>
      <c r="O19" s="89">
        <v>40</v>
      </c>
      <c r="P19" s="89">
        <f t="shared" si="1"/>
        <v>19.695431472081218</v>
      </c>
      <c r="Q19" s="89">
        <f t="shared" si="2"/>
        <v>47.7320806867409</v>
      </c>
      <c r="R19" s="89">
        <f t="shared" si="3"/>
        <v>47.7320806867409</v>
      </c>
      <c r="S19" s="90" t="s">
        <v>87</v>
      </c>
    </row>
    <row r="20" spans="1:45" ht="33" customHeight="1" thickBot="1" x14ac:dyDescent="0.25">
      <c r="A20" s="91">
        <v>9</v>
      </c>
      <c r="B20" s="123" t="s">
        <v>104</v>
      </c>
      <c r="C20" s="131" t="s">
        <v>105</v>
      </c>
      <c r="D20" s="93" t="s">
        <v>9</v>
      </c>
      <c r="E20" s="94" t="s">
        <v>15</v>
      </c>
      <c r="F20" s="99" t="s">
        <v>90</v>
      </c>
      <c r="G20" s="86" t="s">
        <v>34</v>
      </c>
      <c r="H20" s="96">
        <v>8</v>
      </c>
      <c r="I20" s="89">
        <v>36</v>
      </c>
      <c r="J20" s="89">
        <f t="shared" si="4"/>
        <v>4.4444444444444446</v>
      </c>
      <c r="K20" s="96">
        <v>12.1</v>
      </c>
      <c r="L20" s="89">
        <v>40</v>
      </c>
      <c r="M20" s="89">
        <f t="shared" si="0"/>
        <v>25.340314136125652</v>
      </c>
      <c r="N20" s="96">
        <v>68.3</v>
      </c>
      <c r="O20" s="89">
        <v>40</v>
      </c>
      <c r="P20" s="89">
        <f t="shared" si="1"/>
        <v>17.042459736456809</v>
      </c>
      <c r="Q20" s="89">
        <f t="shared" si="2"/>
        <v>46.827218317026905</v>
      </c>
      <c r="R20" s="89">
        <f t="shared" si="3"/>
        <v>46.827218317026912</v>
      </c>
      <c r="S20" s="90" t="s">
        <v>87</v>
      </c>
    </row>
    <row r="21" spans="1:45" ht="32.25" customHeight="1" thickBot="1" x14ac:dyDescent="0.25">
      <c r="A21" s="91">
        <v>10</v>
      </c>
      <c r="B21" s="123" t="s">
        <v>106</v>
      </c>
      <c r="C21" s="131" t="s">
        <v>107</v>
      </c>
      <c r="D21" s="93" t="s">
        <v>9</v>
      </c>
      <c r="E21" s="94" t="s">
        <v>15</v>
      </c>
      <c r="F21" s="99" t="s">
        <v>90</v>
      </c>
      <c r="G21" s="86" t="s">
        <v>34</v>
      </c>
      <c r="H21" s="96">
        <v>28</v>
      </c>
      <c r="I21" s="89">
        <v>36</v>
      </c>
      <c r="J21" s="89">
        <f t="shared" si="4"/>
        <v>15.555555555555555</v>
      </c>
      <c r="K21" s="96">
        <v>18.3</v>
      </c>
      <c r="L21" s="89">
        <v>40</v>
      </c>
      <c r="M21" s="89">
        <f t="shared" si="0"/>
        <v>38.324607329842927</v>
      </c>
      <c r="N21" s="96">
        <v>25.9</v>
      </c>
      <c r="O21" s="89">
        <v>40</v>
      </c>
      <c r="P21" s="89">
        <f t="shared" si="1"/>
        <v>44.942084942084946</v>
      </c>
      <c r="Q21" s="89">
        <f t="shared" si="2"/>
        <v>98.822247827483437</v>
      </c>
      <c r="R21" s="89">
        <f t="shared" si="3"/>
        <v>98.822247827483437</v>
      </c>
      <c r="S21" s="90" t="s">
        <v>84</v>
      </c>
    </row>
    <row r="22" spans="1:45" ht="30.75" customHeight="1" thickBot="1" x14ac:dyDescent="0.25">
      <c r="A22" s="91">
        <v>11</v>
      </c>
      <c r="B22" s="123" t="s">
        <v>108</v>
      </c>
      <c r="C22" s="131" t="s">
        <v>109</v>
      </c>
      <c r="D22" s="93" t="s">
        <v>9</v>
      </c>
      <c r="E22" s="94" t="s">
        <v>15</v>
      </c>
      <c r="F22" s="99" t="s">
        <v>93</v>
      </c>
      <c r="G22" s="86" t="s">
        <v>34</v>
      </c>
      <c r="H22" s="96">
        <v>8</v>
      </c>
      <c r="I22" s="89">
        <v>36</v>
      </c>
      <c r="J22" s="89">
        <f t="shared" si="4"/>
        <v>4.4444444444444446</v>
      </c>
      <c r="K22" s="96">
        <v>11.1</v>
      </c>
      <c r="L22" s="89">
        <v>40</v>
      </c>
      <c r="M22" s="89">
        <f t="shared" si="0"/>
        <v>23.246073298429316</v>
      </c>
      <c r="N22" s="96">
        <v>75</v>
      </c>
      <c r="O22" s="89">
        <v>40</v>
      </c>
      <c r="P22" s="89">
        <f t="shared" si="1"/>
        <v>15.52</v>
      </c>
      <c r="Q22" s="89">
        <f t="shared" si="2"/>
        <v>43.210517742873762</v>
      </c>
      <c r="R22" s="89">
        <f t="shared" si="3"/>
        <v>43.210517742873762</v>
      </c>
      <c r="S22" s="90" t="s">
        <v>87</v>
      </c>
    </row>
    <row r="23" spans="1:45" ht="33.75" customHeight="1" thickBot="1" x14ac:dyDescent="0.25">
      <c r="A23" s="91">
        <v>12</v>
      </c>
      <c r="B23" s="123" t="s">
        <v>108</v>
      </c>
      <c r="C23" s="131" t="s">
        <v>110</v>
      </c>
      <c r="D23" s="93" t="s">
        <v>9</v>
      </c>
      <c r="E23" s="94" t="s">
        <v>15</v>
      </c>
      <c r="F23" s="99" t="s">
        <v>111</v>
      </c>
      <c r="G23" s="86" t="s">
        <v>34</v>
      </c>
      <c r="H23" s="96">
        <v>16</v>
      </c>
      <c r="I23" s="89">
        <v>36</v>
      </c>
      <c r="J23" s="89">
        <f t="shared" si="4"/>
        <v>8.8888888888888893</v>
      </c>
      <c r="K23" s="96">
        <v>9.1999999999999993</v>
      </c>
      <c r="L23" s="89">
        <v>40</v>
      </c>
      <c r="M23" s="89">
        <f t="shared" si="0"/>
        <v>19.26701570680628</v>
      </c>
      <c r="N23" s="96">
        <v>86.3</v>
      </c>
      <c r="O23" s="89">
        <v>40</v>
      </c>
      <c r="P23" s="89">
        <f t="shared" si="1"/>
        <v>13.487833140208576</v>
      </c>
      <c r="Q23" s="89">
        <f t="shared" si="2"/>
        <v>41.643737735903741</v>
      </c>
      <c r="R23" s="89">
        <f t="shared" si="3"/>
        <v>41.643737735903741</v>
      </c>
      <c r="S23" s="90" t="s">
        <v>87</v>
      </c>
    </row>
    <row r="24" spans="1:45" ht="31.5" customHeight="1" thickBot="1" x14ac:dyDescent="0.25">
      <c r="A24" s="91">
        <v>13</v>
      </c>
      <c r="B24" s="123" t="s">
        <v>112</v>
      </c>
      <c r="C24" s="132" t="s">
        <v>113</v>
      </c>
      <c r="D24" s="93" t="s">
        <v>9</v>
      </c>
      <c r="E24" s="94" t="s">
        <v>15</v>
      </c>
      <c r="F24" s="99" t="s">
        <v>114</v>
      </c>
      <c r="G24" s="86" t="s">
        <v>34</v>
      </c>
      <c r="H24" s="133">
        <v>16</v>
      </c>
      <c r="I24" s="89">
        <v>36</v>
      </c>
      <c r="J24" s="89">
        <f t="shared" si="4"/>
        <v>8.8888888888888893</v>
      </c>
      <c r="K24" s="133">
        <v>13</v>
      </c>
      <c r="L24" s="89">
        <v>40</v>
      </c>
      <c r="M24" s="89">
        <f t="shared" si="0"/>
        <v>27.225130890052355</v>
      </c>
      <c r="N24" s="133">
        <v>49.8</v>
      </c>
      <c r="O24" s="89">
        <v>40</v>
      </c>
      <c r="P24" s="89">
        <f t="shared" si="1"/>
        <v>23.373493975903617</v>
      </c>
      <c r="Q24" s="89">
        <f t="shared" si="2"/>
        <v>59.487513754844855</v>
      </c>
      <c r="R24" s="89">
        <f t="shared" si="3"/>
        <v>59.487513754844855</v>
      </c>
      <c r="S24" s="90" t="s">
        <v>87</v>
      </c>
    </row>
    <row r="25" spans="1:45" s="136" customFormat="1" ht="16.5" thickBot="1" x14ac:dyDescent="0.25">
      <c r="A25" s="16">
        <v>14</v>
      </c>
      <c r="B25" s="123" t="s">
        <v>115</v>
      </c>
      <c r="C25" s="134" t="s">
        <v>116</v>
      </c>
      <c r="D25" s="93" t="s">
        <v>9</v>
      </c>
      <c r="E25" s="94" t="s">
        <v>15</v>
      </c>
      <c r="F25" s="16" t="s">
        <v>114</v>
      </c>
      <c r="G25" s="86" t="s">
        <v>34</v>
      </c>
      <c r="H25" s="16">
        <v>15</v>
      </c>
      <c r="I25" s="89">
        <v>36</v>
      </c>
      <c r="J25" s="89">
        <f t="shared" si="4"/>
        <v>8.3333333333333339</v>
      </c>
      <c r="K25" s="135">
        <v>8.9</v>
      </c>
      <c r="L25" s="89">
        <v>40</v>
      </c>
      <c r="M25" s="89">
        <f t="shared" si="0"/>
        <v>18.63874345549738</v>
      </c>
      <c r="N25" s="16">
        <v>84.3</v>
      </c>
      <c r="O25" s="89">
        <v>40</v>
      </c>
      <c r="P25" s="26">
        <f t="shared" si="1"/>
        <v>13.807829181494663</v>
      </c>
      <c r="Q25" s="135">
        <f t="shared" si="2"/>
        <v>40.779905970325373</v>
      </c>
      <c r="R25" s="135">
        <f t="shared" si="3"/>
        <v>40.779905970325373</v>
      </c>
      <c r="S25" s="90" t="s">
        <v>87</v>
      </c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s="136" customFormat="1" ht="15.75" x14ac:dyDescent="0.2">
      <c r="A26" s="16">
        <v>15</v>
      </c>
      <c r="B26" s="123" t="s">
        <v>115</v>
      </c>
      <c r="C26" s="134" t="s">
        <v>117</v>
      </c>
      <c r="D26" s="93" t="s">
        <v>9</v>
      </c>
      <c r="E26" s="94" t="s">
        <v>15</v>
      </c>
      <c r="F26" s="16" t="s">
        <v>114</v>
      </c>
      <c r="G26" s="86" t="s">
        <v>34</v>
      </c>
      <c r="H26" s="16">
        <v>14</v>
      </c>
      <c r="I26" s="89">
        <v>36</v>
      </c>
      <c r="J26" s="89">
        <f t="shared" si="4"/>
        <v>7.7777777777777777</v>
      </c>
      <c r="K26" s="135">
        <v>10.3</v>
      </c>
      <c r="L26" s="89">
        <v>40</v>
      </c>
      <c r="M26" s="89">
        <f t="shared" si="0"/>
        <v>21.57068062827225</v>
      </c>
      <c r="N26" s="16">
        <v>59.9</v>
      </c>
      <c r="O26" s="89">
        <v>40</v>
      </c>
      <c r="P26" s="26">
        <f t="shared" si="1"/>
        <v>19.432387312186979</v>
      </c>
      <c r="Q26" s="135">
        <f t="shared" si="2"/>
        <v>48.780845718237003</v>
      </c>
      <c r="R26" s="135">
        <f t="shared" si="3"/>
        <v>48.780845718237003</v>
      </c>
      <c r="S26" s="90" t="s">
        <v>87</v>
      </c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45" customFormat="1" ht="19.5" customHeight="1" x14ac:dyDescent="0.2">
      <c r="A27" s="11"/>
      <c r="B27" s="32"/>
      <c r="C27" s="11"/>
      <c r="D27" s="103"/>
      <c r="E27" s="103"/>
      <c r="F27" s="11"/>
      <c r="G27" s="103"/>
      <c r="H27" s="11"/>
      <c r="I27" s="38"/>
      <c r="J27" s="38"/>
      <c r="K27" s="38"/>
      <c r="L27" s="38"/>
      <c r="M27" s="38"/>
      <c r="N27" s="11"/>
      <c r="O27" s="38"/>
      <c r="P27" s="38"/>
      <c r="Q27" s="38"/>
      <c r="R27" s="38"/>
      <c r="S27" s="40"/>
    </row>
    <row r="28" spans="1:45" s="142" customFormat="1" ht="15" x14ac:dyDescent="0.25">
      <c r="A28" s="137"/>
      <c r="B28" s="138" t="s">
        <v>17</v>
      </c>
      <c r="C28" s="139"/>
      <c r="D28" s="140" t="s">
        <v>10</v>
      </c>
      <c r="E28" s="140"/>
      <c r="F28" s="141" t="s">
        <v>118</v>
      </c>
      <c r="G28" s="141"/>
      <c r="K28" s="143"/>
      <c r="L28" s="143"/>
      <c r="M28" s="143"/>
      <c r="N28" s="144"/>
      <c r="O28" s="144"/>
      <c r="P28" s="144"/>
      <c r="Q28" s="144"/>
      <c r="R28" s="145"/>
      <c r="S28" s="146"/>
    </row>
    <row r="29" spans="1:45" s="142" customFormat="1" ht="12.75" customHeight="1" x14ac:dyDescent="0.25">
      <c r="A29" s="137"/>
      <c r="B29" s="138" t="s">
        <v>18</v>
      </c>
      <c r="C29" s="147"/>
      <c r="D29" s="140" t="s">
        <v>10</v>
      </c>
      <c r="E29" s="140"/>
      <c r="F29" s="141" t="s">
        <v>76</v>
      </c>
      <c r="G29" s="141"/>
      <c r="K29" s="143"/>
      <c r="L29" s="143"/>
      <c r="M29" s="143"/>
      <c r="N29" s="144"/>
      <c r="O29" s="144"/>
      <c r="P29" s="144"/>
      <c r="Q29" s="144"/>
      <c r="R29" s="145"/>
      <c r="S29" s="148"/>
    </row>
    <row r="30" spans="1:45" s="142" customFormat="1" ht="12.75" customHeight="1" x14ac:dyDescent="0.25">
      <c r="A30" s="137"/>
      <c r="D30" s="140" t="s">
        <v>10</v>
      </c>
      <c r="E30" s="140"/>
      <c r="F30" s="141" t="s">
        <v>74</v>
      </c>
      <c r="G30" s="141"/>
      <c r="K30" s="143"/>
      <c r="L30" s="143"/>
      <c r="M30" s="143"/>
      <c r="N30" s="144"/>
      <c r="O30" s="144"/>
      <c r="P30" s="144"/>
      <c r="Q30" s="144"/>
      <c r="R30" s="145"/>
      <c r="S30" s="148"/>
    </row>
    <row r="31" spans="1:45" s="142" customFormat="1" ht="12.75" customHeight="1" x14ac:dyDescent="0.25">
      <c r="A31" s="137"/>
      <c r="B31" s="53"/>
      <c r="C31" s="144"/>
      <c r="D31" s="149"/>
      <c r="E31" s="149"/>
      <c r="F31" s="142" t="s">
        <v>75</v>
      </c>
      <c r="H31" s="143"/>
      <c r="I31" s="143"/>
      <c r="J31" s="143"/>
      <c r="K31" s="143"/>
      <c r="L31" s="143"/>
      <c r="M31" s="143"/>
      <c r="N31" s="144"/>
      <c r="O31" s="144"/>
      <c r="P31" s="144"/>
      <c r="Q31" s="144"/>
      <c r="R31" s="145"/>
      <c r="S31" s="148"/>
    </row>
    <row r="32" spans="1:45" s="142" customFormat="1" ht="15" x14ac:dyDescent="0.25">
      <c r="A32" s="137"/>
      <c r="B32" s="51"/>
      <c r="C32" s="144"/>
      <c r="D32" s="140"/>
      <c r="E32" s="140"/>
      <c r="F32" s="150"/>
      <c r="G32" s="150"/>
      <c r="H32" s="143"/>
      <c r="I32" s="143"/>
      <c r="J32" s="143"/>
      <c r="K32" s="143"/>
      <c r="L32" s="143"/>
      <c r="M32" s="143"/>
      <c r="N32" s="144"/>
      <c r="O32" s="144"/>
      <c r="P32" s="144"/>
      <c r="Q32" s="144"/>
      <c r="R32" s="145"/>
      <c r="S32" s="148"/>
    </row>
    <row r="33" spans="1:19" x14ac:dyDescent="0.2">
      <c r="A33" s="11"/>
      <c r="B33" s="4"/>
      <c r="D33" s="105"/>
      <c r="E33" s="105"/>
      <c r="F33" s="108"/>
      <c r="G33" s="108"/>
      <c r="H33" s="6"/>
      <c r="I33" s="6"/>
      <c r="J33" s="6"/>
      <c r="S33" s="9"/>
    </row>
    <row r="34" spans="1:19" x14ac:dyDescent="0.2">
      <c r="A34" s="11"/>
    </row>
    <row r="35" spans="1:19" x14ac:dyDescent="0.2">
      <c r="A35" s="11"/>
    </row>
    <row r="36" spans="1:19" x14ac:dyDescent="0.2">
      <c r="A36" s="11"/>
    </row>
    <row r="37" spans="1:19" x14ac:dyDescent="0.2">
      <c r="A37" s="11"/>
    </row>
    <row r="38" spans="1:19" x14ac:dyDescent="0.2">
      <c r="A38" s="11"/>
    </row>
    <row r="39" spans="1:19" ht="24" customHeight="1" x14ac:dyDescent="0.2">
      <c r="A39" s="11"/>
    </row>
    <row r="40" spans="1:19" ht="24" customHeight="1" x14ac:dyDescent="0.2">
      <c r="A40" s="11"/>
    </row>
    <row r="41" spans="1:19" ht="24" customHeight="1" x14ac:dyDescent="0.2">
      <c r="A41" s="11"/>
    </row>
    <row r="42" spans="1:19" ht="24" customHeight="1" x14ac:dyDescent="0.2">
      <c r="A42" s="11"/>
    </row>
    <row r="43" spans="1:19" ht="24" customHeight="1" x14ac:dyDescent="0.2">
      <c r="A43" s="11"/>
    </row>
    <row r="44" spans="1:19" ht="24" customHeight="1" x14ac:dyDescent="0.2">
      <c r="A44" s="11"/>
    </row>
  </sheetData>
  <mergeCells count="28">
    <mergeCell ref="D32:E32"/>
    <mergeCell ref="D33:E33"/>
    <mergeCell ref="B29:C29"/>
    <mergeCell ref="D29:E29"/>
    <mergeCell ref="F29:G29"/>
    <mergeCell ref="D30:E30"/>
    <mergeCell ref="F30:G30"/>
    <mergeCell ref="D31:E31"/>
    <mergeCell ref="G10:G11"/>
    <mergeCell ref="H10:N10"/>
    <mergeCell ref="Q10:Q11"/>
    <mergeCell ref="R10:R11"/>
    <mergeCell ref="S10:S11"/>
    <mergeCell ref="B28:C28"/>
    <mergeCell ref="D28:E28"/>
    <mergeCell ref="F28:G28"/>
    <mergeCell ref="A10:A11"/>
    <mergeCell ref="B10:B11"/>
    <mergeCell ref="C10:C11"/>
    <mergeCell ref="D10:D11"/>
    <mergeCell ref="E10:E11"/>
    <mergeCell ref="F10:F11"/>
    <mergeCell ref="B2:Q2"/>
    <mergeCell ref="B4:S4"/>
    <mergeCell ref="B5:S5"/>
    <mergeCell ref="B6:S6"/>
    <mergeCell ref="B7:S7"/>
    <mergeCell ref="B8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workbookViewId="0">
      <selection activeCell="E16" sqref="E16"/>
    </sheetView>
  </sheetViews>
  <sheetFormatPr defaultColWidth="7.7109375" defaultRowHeight="12.75" x14ac:dyDescent="0.2"/>
  <cols>
    <col min="1" max="1" width="4.28515625" style="1" customWidth="1"/>
    <col min="2" max="2" width="10.42578125" style="1" customWidth="1"/>
    <col min="3" max="3" width="29.7109375" style="2" customWidth="1"/>
    <col min="4" max="4" width="16" style="2" customWidth="1"/>
    <col min="5" max="5" width="18.85546875" style="2" customWidth="1"/>
    <col min="6" max="6" width="5.42578125" style="1" customWidth="1"/>
    <col min="7" max="7" width="18.140625" style="2" customWidth="1"/>
    <col min="8" max="10" width="7.7109375" style="1"/>
    <col min="11" max="12" width="8.42578125" style="1" customWidth="1"/>
    <col min="13" max="13" width="8.28515625" style="1" customWidth="1"/>
    <col min="14" max="17" width="8.140625" style="1" customWidth="1"/>
    <col min="18" max="18" width="8.42578125" style="1" customWidth="1"/>
    <col min="19" max="19" width="10.42578125" style="3" customWidth="1"/>
    <col min="20" max="16384" width="7.7109375" style="1"/>
  </cols>
  <sheetData>
    <row r="2" spans="1:19" s="112" customFormat="1" ht="12.75" customHeight="1" x14ac:dyDescent="0.25">
      <c r="A2" s="111"/>
      <c r="B2" s="151" t="s">
        <v>119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S2" s="113"/>
    </row>
    <row r="3" spans="1:19" s="153" customFormat="1" ht="12.75" customHeight="1" x14ac:dyDescent="0.2">
      <c r="A3" s="15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S3" s="154"/>
    </row>
    <row r="4" spans="1:19" s="49" customFormat="1" ht="12.75" customHeight="1" x14ac:dyDescent="0.25">
      <c r="A4" s="48"/>
      <c r="B4" s="155" t="s">
        <v>120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s="49" customFormat="1" ht="12.75" customHeight="1" x14ac:dyDescent="0.25">
      <c r="A5" s="48"/>
      <c r="B5" s="155" t="s">
        <v>121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19" s="52" customFormat="1" ht="12.75" customHeight="1" x14ac:dyDescent="0.2">
      <c r="A6" s="51"/>
      <c r="B6" s="155" t="s">
        <v>11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</row>
    <row r="7" spans="1:19" s="52" customFormat="1" ht="15" x14ac:dyDescent="0.2">
      <c r="A7" s="53"/>
      <c r="B7" s="156" t="s">
        <v>79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</row>
    <row r="8" spans="1:19" s="52" customFormat="1" ht="15" x14ac:dyDescent="0.2">
      <c r="A8" s="53"/>
      <c r="B8" s="156" t="s">
        <v>80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</row>
    <row r="9" spans="1:19" s="45" customFormat="1" x14ac:dyDescent="0.2">
      <c r="A9" s="103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</row>
    <row r="10" spans="1:19" s="45" customFormat="1" x14ac:dyDescent="0.2">
      <c r="A10" s="103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</row>
    <row r="11" spans="1:19" s="45" customFormat="1" x14ac:dyDescent="0.2">
      <c r="A11" s="103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</row>
    <row r="12" spans="1:19" ht="33.75" customHeight="1" x14ac:dyDescent="0.2">
      <c r="A12" s="120" t="s">
        <v>0</v>
      </c>
      <c r="B12" s="120" t="s">
        <v>1</v>
      </c>
      <c r="C12" s="120" t="s">
        <v>2</v>
      </c>
      <c r="D12" s="120" t="s">
        <v>3</v>
      </c>
      <c r="E12" s="120" t="s">
        <v>4</v>
      </c>
      <c r="F12" s="120" t="s">
        <v>5</v>
      </c>
      <c r="G12" s="120" t="s">
        <v>6</v>
      </c>
      <c r="H12" s="71" t="s">
        <v>7</v>
      </c>
      <c r="I12" s="72"/>
      <c r="J12" s="72"/>
      <c r="K12" s="72"/>
      <c r="L12" s="72"/>
      <c r="M12" s="72"/>
      <c r="N12" s="73"/>
      <c r="O12" s="74"/>
      <c r="P12" s="75"/>
      <c r="Q12" s="120" t="s">
        <v>14</v>
      </c>
      <c r="R12" s="120" t="s">
        <v>20</v>
      </c>
      <c r="S12" s="121" t="s">
        <v>8</v>
      </c>
    </row>
    <row r="13" spans="1:19" ht="33" customHeight="1" thickBot="1" x14ac:dyDescent="0.25">
      <c r="A13" s="70"/>
      <c r="B13" s="70"/>
      <c r="C13" s="70"/>
      <c r="D13" s="70"/>
      <c r="E13" s="70"/>
      <c r="F13" s="70"/>
      <c r="G13" s="70"/>
      <c r="H13" s="79" t="s">
        <v>12</v>
      </c>
      <c r="I13" s="79" t="s">
        <v>21</v>
      </c>
      <c r="J13" s="80" t="s">
        <v>22</v>
      </c>
      <c r="K13" s="79" t="s">
        <v>13</v>
      </c>
      <c r="L13" s="79" t="s">
        <v>21</v>
      </c>
      <c r="M13" s="79" t="s">
        <v>22</v>
      </c>
      <c r="N13" s="79" t="s">
        <v>45</v>
      </c>
      <c r="O13" s="79" t="s">
        <v>56</v>
      </c>
      <c r="P13" s="79" t="s">
        <v>22</v>
      </c>
      <c r="Q13" s="70"/>
      <c r="R13" s="70"/>
      <c r="S13" s="122"/>
    </row>
    <row r="14" spans="1:19" ht="31.5" customHeight="1" thickBot="1" x14ac:dyDescent="0.25">
      <c r="A14" s="82">
        <v>1</v>
      </c>
      <c r="B14" s="158" t="s">
        <v>122</v>
      </c>
      <c r="C14" s="131" t="s">
        <v>123</v>
      </c>
      <c r="D14" s="85" t="s">
        <v>9</v>
      </c>
      <c r="E14" s="86" t="s">
        <v>15</v>
      </c>
      <c r="F14" s="87" t="s">
        <v>124</v>
      </c>
      <c r="G14" s="86" t="s">
        <v>16</v>
      </c>
      <c r="H14" s="89">
        <v>17</v>
      </c>
      <c r="I14" s="89">
        <v>37</v>
      </c>
      <c r="J14" s="89">
        <f t="shared" ref="J14:J24" si="0">(20*H14)/37</f>
        <v>9.1891891891891895</v>
      </c>
      <c r="K14" s="89">
        <v>16.100000000000001</v>
      </c>
      <c r="L14" s="89">
        <v>40</v>
      </c>
      <c r="M14" s="89">
        <f t="shared" ref="M14:M24" si="1">(40*K14)/15.2</f>
        <v>42.368421052631582</v>
      </c>
      <c r="N14" s="89">
        <v>26.3</v>
      </c>
      <c r="O14" s="89">
        <v>40</v>
      </c>
      <c r="P14" s="89">
        <f t="shared" ref="P14:P24" si="2">(40*25.5)/N14</f>
        <v>38.783269961977183</v>
      </c>
      <c r="Q14" s="89">
        <f t="shared" ref="Q14:Q24" si="3">J14+M14+P14</f>
        <v>90.340880203797951</v>
      </c>
      <c r="R14" s="89">
        <f t="shared" ref="R14:R24" si="4">(Q14*100)/100</f>
        <v>90.340880203797951</v>
      </c>
      <c r="S14" s="159" t="s">
        <v>125</v>
      </c>
    </row>
    <row r="15" spans="1:19" ht="42" customHeight="1" thickBot="1" x14ac:dyDescent="0.25">
      <c r="A15" s="91">
        <v>2</v>
      </c>
      <c r="B15" s="158" t="s">
        <v>126</v>
      </c>
      <c r="C15" s="97" t="s">
        <v>127</v>
      </c>
      <c r="D15" s="93" t="s">
        <v>9</v>
      </c>
      <c r="E15" s="94" t="s">
        <v>15</v>
      </c>
      <c r="F15" s="99" t="s">
        <v>128</v>
      </c>
      <c r="G15" s="86" t="s">
        <v>16</v>
      </c>
      <c r="H15" s="96">
        <v>21</v>
      </c>
      <c r="I15" s="89">
        <v>37</v>
      </c>
      <c r="J15" s="89">
        <f t="shared" si="0"/>
        <v>11.351351351351351</v>
      </c>
      <c r="K15" s="96">
        <v>16.3</v>
      </c>
      <c r="L15" s="89">
        <v>40</v>
      </c>
      <c r="M15" s="89">
        <f t="shared" si="1"/>
        <v>42.894736842105267</v>
      </c>
      <c r="N15" s="95">
        <v>32.299999999999997</v>
      </c>
      <c r="O15" s="89">
        <v>40</v>
      </c>
      <c r="P15" s="89">
        <f t="shared" si="2"/>
        <v>31.578947368421055</v>
      </c>
      <c r="Q15" s="89">
        <f t="shared" si="3"/>
        <v>85.825035561877669</v>
      </c>
      <c r="R15" s="89">
        <f t="shared" si="4"/>
        <v>85.825035561877669</v>
      </c>
      <c r="S15" s="159" t="s">
        <v>125</v>
      </c>
    </row>
    <row r="16" spans="1:19" ht="31.5" customHeight="1" thickBot="1" x14ac:dyDescent="0.25">
      <c r="A16" s="91">
        <v>3</v>
      </c>
      <c r="B16" s="158" t="s">
        <v>129</v>
      </c>
      <c r="C16" s="97" t="s">
        <v>130</v>
      </c>
      <c r="D16" s="93" t="s">
        <v>9</v>
      </c>
      <c r="E16" s="94" t="s">
        <v>15</v>
      </c>
      <c r="F16" s="99" t="s">
        <v>83</v>
      </c>
      <c r="G16" s="94" t="s">
        <v>34</v>
      </c>
      <c r="H16" s="96">
        <v>24</v>
      </c>
      <c r="I16" s="89">
        <v>37</v>
      </c>
      <c r="J16" s="89">
        <f t="shared" si="0"/>
        <v>12.972972972972974</v>
      </c>
      <c r="K16" s="96">
        <v>15.9</v>
      </c>
      <c r="L16" s="89">
        <v>40</v>
      </c>
      <c r="M16" s="89">
        <f t="shared" si="1"/>
        <v>41.842105263157897</v>
      </c>
      <c r="N16" s="96">
        <v>29.9</v>
      </c>
      <c r="O16" s="89">
        <v>40</v>
      </c>
      <c r="P16" s="89">
        <f t="shared" si="2"/>
        <v>34.113712374581944</v>
      </c>
      <c r="Q16" s="89">
        <f t="shared" si="3"/>
        <v>88.928790610712809</v>
      </c>
      <c r="R16" s="89">
        <f t="shared" si="4"/>
        <v>88.928790610712809</v>
      </c>
      <c r="S16" s="159" t="s">
        <v>125</v>
      </c>
    </row>
    <row r="17" spans="1:19" ht="24" customHeight="1" thickBot="1" x14ac:dyDescent="0.25">
      <c r="A17" s="91">
        <v>4</v>
      </c>
      <c r="B17" s="158" t="s">
        <v>131</v>
      </c>
      <c r="C17" s="97" t="s">
        <v>132</v>
      </c>
      <c r="D17" s="93" t="s">
        <v>9</v>
      </c>
      <c r="E17" s="94" t="s">
        <v>15</v>
      </c>
      <c r="F17" s="99" t="s">
        <v>83</v>
      </c>
      <c r="G17" s="94" t="s">
        <v>34</v>
      </c>
      <c r="H17" s="96">
        <v>26</v>
      </c>
      <c r="I17" s="89">
        <v>37</v>
      </c>
      <c r="J17" s="89">
        <f t="shared" si="0"/>
        <v>14.054054054054054</v>
      </c>
      <c r="K17" s="96">
        <v>16.8</v>
      </c>
      <c r="L17" s="89">
        <v>40</v>
      </c>
      <c r="M17" s="89">
        <f t="shared" si="1"/>
        <v>44.210526315789473</v>
      </c>
      <c r="N17" s="96">
        <v>36.6</v>
      </c>
      <c r="O17" s="89">
        <v>40</v>
      </c>
      <c r="P17" s="89">
        <f t="shared" si="2"/>
        <v>27.868852459016392</v>
      </c>
      <c r="Q17" s="89">
        <f t="shared" si="3"/>
        <v>86.133432828859924</v>
      </c>
      <c r="R17" s="89">
        <f t="shared" si="4"/>
        <v>86.133432828859938</v>
      </c>
      <c r="S17" s="159" t="s">
        <v>125</v>
      </c>
    </row>
    <row r="18" spans="1:19" s="10" customFormat="1" ht="16.5" thickBot="1" x14ac:dyDescent="0.25">
      <c r="A18" s="91">
        <v>5</v>
      </c>
      <c r="B18" s="158" t="s">
        <v>133</v>
      </c>
      <c r="C18" s="160" t="s">
        <v>134</v>
      </c>
      <c r="D18" s="93" t="s">
        <v>9</v>
      </c>
      <c r="E18" s="94" t="s">
        <v>15</v>
      </c>
      <c r="F18" s="99" t="s">
        <v>83</v>
      </c>
      <c r="G18" s="94" t="s">
        <v>34</v>
      </c>
      <c r="H18" s="96">
        <v>28</v>
      </c>
      <c r="I18" s="89">
        <v>37</v>
      </c>
      <c r="J18" s="89">
        <f t="shared" si="0"/>
        <v>15.135135135135135</v>
      </c>
      <c r="K18" s="96">
        <v>17.899999999999999</v>
      </c>
      <c r="L18" s="89">
        <v>40</v>
      </c>
      <c r="M18" s="89">
        <f t="shared" si="1"/>
        <v>47.10526315789474</v>
      </c>
      <c r="N18" s="96">
        <v>53.6</v>
      </c>
      <c r="O18" s="89">
        <v>40</v>
      </c>
      <c r="P18" s="89">
        <f t="shared" si="2"/>
        <v>19.029850746268657</v>
      </c>
      <c r="Q18" s="89">
        <f t="shared" si="3"/>
        <v>81.270249039298534</v>
      </c>
      <c r="R18" s="89">
        <f t="shared" si="4"/>
        <v>81.270249039298534</v>
      </c>
      <c r="S18" s="159" t="s">
        <v>125</v>
      </c>
    </row>
    <row r="19" spans="1:19" ht="32.25" customHeight="1" thickBot="1" x14ac:dyDescent="0.25">
      <c r="A19" s="91">
        <v>6</v>
      </c>
      <c r="B19" s="158" t="s">
        <v>135</v>
      </c>
      <c r="C19" s="97" t="s">
        <v>136</v>
      </c>
      <c r="D19" s="93" t="s">
        <v>9</v>
      </c>
      <c r="E19" s="94" t="s">
        <v>15</v>
      </c>
      <c r="F19" s="99" t="s">
        <v>114</v>
      </c>
      <c r="G19" s="94" t="s">
        <v>34</v>
      </c>
      <c r="H19" s="96">
        <v>9</v>
      </c>
      <c r="I19" s="89">
        <v>37</v>
      </c>
      <c r="J19" s="89">
        <f t="shared" si="0"/>
        <v>4.8648648648648649</v>
      </c>
      <c r="K19" s="96">
        <v>9.1</v>
      </c>
      <c r="L19" s="89">
        <v>40</v>
      </c>
      <c r="M19" s="89">
        <f t="shared" si="1"/>
        <v>23.947368421052634</v>
      </c>
      <c r="N19" s="96">
        <v>86.3</v>
      </c>
      <c r="O19" s="89">
        <v>40</v>
      </c>
      <c r="P19" s="89">
        <f t="shared" si="2"/>
        <v>11.819235225955968</v>
      </c>
      <c r="Q19" s="89">
        <f t="shared" si="3"/>
        <v>40.631468511873464</v>
      </c>
      <c r="R19" s="89">
        <f t="shared" si="4"/>
        <v>40.631468511873464</v>
      </c>
      <c r="S19" s="159" t="s">
        <v>137</v>
      </c>
    </row>
    <row r="20" spans="1:19" ht="34.5" customHeight="1" thickBot="1" x14ac:dyDescent="0.25">
      <c r="A20" s="91">
        <v>7</v>
      </c>
      <c r="B20" s="158" t="s">
        <v>138</v>
      </c>
      <c r="C20" s="97" t="s">
        <v>139</v>
      </c>
      <c r="D20" s="93" t="s">
        <v>9</v>
      </c>
      <c r="E20" s="94" t="s">
        <v>15</v>
      </c>
      <c r="F20" s="99" t="s">
        <v>114</v>
      </c>
      <c r="G20" s="94" t="s">
        <v>34</v>
      </c>
      <c r="H20" s="96">
        <v>10</v>
      </c>
      <c r="I20" s="89">
        <v>37</v>
      </c>
      <c r="J20" s="89">
        <f t="shared" si="0"/>
        <v>5.4054054054054053</v>
      </c>
      <c r="K20" s="95">
        <v>11.8</v>
      </c>
      <c r="L20" s="89">
        <v>40</v>
      </c>
      <c r="M20" s="89">
        <f t="shared" si="1"/>
        <v>31.05263157894737</v>
      </c>
      <c r="N20" s="96">
        <v>49.3</v>
      </c>
      <c r="O20" s="89">
        <v>40</v>
      </c>
      <c r="P20" s="89">
        <f t="shared" si="2"/>
        <v>20.689655172413794</v>
      </c>
      <c r="Q20" s="89">
        <f t="shared" si="3"/>
        <v>57.147692156766567</v>
      </c>
      <c r="R20" s="89">
        <f t="shared" si="4"/>
        <v>57.147692156766567</v>
      </c>
      <c r="S20" s="159" t="s">
        <v>137</v>
      </c>
    </row>
    <row r="21" spans="1:19" ht="31.5" customHeight="1" thickBot="1" x14ac:dyDescent="0.25">
      <c r="A21" s="161">
        <v>8</v>
      </c>
      <c r="B21" s="158" t="s">
        <v>140</v>
      </c>
      <c r="C21" s="97" t="s">
        <v>141</v>
      </c>
      <c r="D21" s="93" t="s">
        <v>9</v>
      </c>
      <c r="E21" s="94" t="s">
        <v>15</v>
      </c>
      <c r="F21" s="99" t="s">
        <v>90</v>
      </c>
      <c r="G21" s="94" t="s">
        <v>34</v>
      </c>
      <c r="H21" s="96">
        <v>15</v>
      </c>
      <c r="I21" s="89">
        <v>37</v>
      </c>
      <c r="J21" s="89">
        <f t="shared" si="0"/>
        <v>8.1081081081081088</v>
      </c>
      <c r="K21" s="96">
        <v>8.6</v>
      </c>
      <c r="L21" s="89">
        <v>40</v>
      </c>
      <c r="M21" s="89">
        <f t="shared" si="1"/>
        <v>22.631578947368421</v>
      </c>
      <c r="N21" s="96">
        <v>56.8</v>
      </c>
      <c r="O21" s="89">
        <v>40</v>
      </c>
      <c r="P21" s="89">
        <f t="shared" si="2"/>
        <v>17.95774647887324</v>
      </c>
      <c r="Q21" s="89">
        <f t="shared" si="3"/>
        <v>48.69743353434977</v>
      </c>
      <c r="R21" s="89">
        <f t="shared" si="4"/>
        <v>48.697433534349763</v>
      </c>
      <c r="S21" s="159" t="s">
        <v>137</v>
      </c>
    </row>
    <row r="22" spans="1:19" ht="33" customHeight="1" thickBot="1" x14ac:dyDescent="0.25">
      <c r="A22" s="161">
        <v>9</v>
      </c>
      <c r="B22" s="158" t="s">
        <v>142</v>
      </c>
      <c r="C22" s="97" t="s">
        <v>143</v>
      </c>
      <c r="D22" s="93" t="s">
        <v>9</v>
      </c>
      <c r="E22" s="94" t="s">
        <v>15</v>
      </c>
      <c r="F22" s="99" t="s">
        <v>90</v>
      </c>
      <c r="G22" s="94" t="s">
        <v>34</v>
      </c>
      <c r="H22" s="96">
        <v>13</v>
      </c>
      <c r="I22" s="89">
        <v>37</v>
      </c>
      <c r="J22" s="89">
        <f t="shared" si="0"/>
        <v>7.0270270270270272</v>
      </c>
      <c r="K22" s="96">
        <v>12.8</v>
      </c>
      <c r="L22" s="89">
        <v>40</v>
      </c>
      <c r="M22" s="89">
        <f t="shared" si="1"/>
        <v>33.684210526315788</v>
      </c>
      <c r="N22" s="96">
        <v>72.599999999999994</v>
      </c>
      <c r="O22" s="89">
        <v>40</v>
      </c>
      <c r="P22" s="89">
        <f t="shared" si="2"/>
        <v>14.049586776859504</v>
      </c>
      <c r="Q22" s="89">
        <f t="shared" si="3"/>
        <v>54.760824330202318</v>
      </c>
      <c r="R22" s="89">
        <f t="shared" si="4"/>
        <v>54.760824330202325</v>
      </c>
      <c r="S22" s="159" t="s">
        <v>137</v>
      </c>
    </row>
    <row r="23" spans="1:19" ht="29.25" customHeight="1" thickBot="1" x14ac:dyDescent="0.25">
      <c r="A23" s="161">
        <v>10</v>
      </c>
      <c r="B23" s="158" t="s">
        <v>144</v>
      </c>
      <c r="C23" s="97" t="s">
        <v>145</v>
      </c>
      <c r="D23" s="93" t="s">
        <v>9</v>
      </c>
      <c r="E23" s="94" t="s">
        <v>15</v>
      </c>
      <c r="F23" s="99" t="s">
        <v>90</v>
      </c>
      <c r="G23" s="94" t="s">
        <v>34</v>
      </c>
      <c r="H23" s="96">
        <v>14</v>
      </c>
      <c r="I23" s="89">
        <v>37</v>
      </c>
      <c r="J23" s="130">
        <f t="shared" si="0"/>
        <v>7.5675675675675675</v>
      </c>
      <c r="K23" s="96">
        <v>14</v>
      </c>
      <c r="L23" s="89">
        <v>40</v>
      </c>
      <c r="M23" s="89">
        <f t="shared" si="1"/>
        <v>36.842105263157897</v>
      </c>
      <c r="N23" s="96">
        <v>55.9</v>
      </c>
      <c r="O23" s="89">
        <v>40</v>
      </c>
      <c r="P23" s="130">
        <f t="shared" si="2"/>
        <v>18.246869409660107</v>
      </c>
      <c r="Q23" s="130">
        <f t="shared" si="3"/>
        <v>62.656542240385569</v>
      </c>
      <c r="R23" s="162">
        <f t="shared" si="4"/>
        <v>62.656542240385569</v>
      </c>
      <c r="S23" s="159" t="s">
        <v>137</v>
      </c>
    </row>
    <row r="24" spans="1:19" s="43" customFormat="1" ht="28.5" customHeight="1" x14ac:dyDescent="0.25">
      <c r="A24" s="75">
        <v>11</v>
      </c>
      <c r="B24" s="158" t="s">
        <v>146</v>
      </c>
      <c r="C24" s="163" t="s">
        <v>147</v>
      </c>
      <c r="D24" s="93" t="s">
        <v>9</v>
      </c>
      <c r="E24" s="94" t="s">
        <v>15</v>
      </c>
      <c r="F24" s="99" t="s">
        <v>83</v>
      </c>
      <c r="G24" s="94" t="s">
        <v>34</v>
      </c>
      <c r="H24" s="96">
        <v>16</v>
      </c>
      <c r="I24" s="89">
        <v>37</v>
      </c>
      <c r="J24" s="96">
        <f t="shared" si="0"/>
        <v>8.6486486486486491</v>
      </c>
      <c r="K24" s="96">
        <v>12.6</v>
      </c>
      <c r="L24" s="89">
        <v>40</v>
      </c>
      <c r="M24" s="96">
        <f t="shared" si="1"/>
        <v>33.15789473684211</v>
      </c>
      <c r="N24" s="96">
        <v>68.3</v>
      </c>
      <c r="O24" s="89">
        <v>40</v>
      </c>
      <c r="P24" s="96">
        <f t="shared" si="2"/>
        <v>14.934114202049781</v>
      </c>
      <c r="Q24" s="96">
        <f t="shared" si="3"/>
        <v>56.740657587540539</v>
      </c>
      <c r="R24" s="96">
        <f t="shared" si="4"/>
        <v>56.740657587540539</v>
      </c>
      <c r="S24" s="159" t="s">
        <v>137</v>
      </c>
    </row>
    <row r="25" spans="1:19" x14ac:dyDescent="0.2">
      <c r="A25" s="11"/>
      <c r="B25" s="11"/>
      <c r="C25" s="103"/>
      <c r="D25" s="103"/>
      <c r="E25" s="103"/>
      <c r="F25" s="11"/>
      <c r="G25" s="103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x14ac:dyDescent="0.2">
      <c r="A26" s="11"/>
      <c r="B26" s="164" t="s">
        <v>17</v>
      </c>
      <c r="C26" s="147"/>
      <c r="D26" s="165" t="s">
        <v>148</v>
      </c>
      <c r="E26" s="166"/>
      <c r="F26" s="6" t="s">
        <v>118</v>
      </c>
      <c r="G26" s="6"/>
      <c r="K26" s="6"/>
      <c r="L26" s="6"/>
      <c r="M26" s="6"/>
      <c r="N26" s="5"/>
      <c r="O26" s="5"/>
      <c r="P26" s="5"/>
      <c r="Q26" s="5"/>
      <c r="R26" s="8"/>
      <c r="S26" s="9"/>
    </row>
    <row r="27" spans="1:19" x14ac:dyDescent="0.2">
      <c r="A27" s="11"/>
      <c r="B27" s="5" t="s">
        <v>18</v>
      </c>
      <c r="C27" s="5"/>
      <c r="D27" s="167"/>
      <c r="E27" s="168"/>
      <c r="F27" s="7" t="s">
        <v>76</v>
      </c>
      <c r="G27" s="7"/>
      <c r="K27" s="6"/>
      <c r="L27" s="6"/>
      <c r="M27" s="6"/>
      <c r="N27" s="5"/>
      <c r="O27" s="5"/>
      <c r="P27" s="5"/>
      <c r="Q27" s="5"/>
      <c r="R27" s="8"/>
      <c r="S27" s="9"/>
    </row>
    <row r="28" spans="1:19" x14ac:dyDescent="0.2">
      <c r="A28" s="11"/>
      <c r="B28" s="5"/>
      <c r="C28" s="5"/>
      <c r="D28" s="167"/>
      <c r="E28" s="168"/>
      <c r="F28" s="7" t="s">
        <v>74</v>
      </c>
      <c r="G28" s="7"/>
      <c r="K28" s="6"/>
      <c r="L28" s="6"/>
      <c r="M28" s="6"/>
      <c r="N28" s="5"/>
      <c r="O28" s="5"/>
      <c r="P28" s="5"/>
      <c r="Q28" s="5"/>
      <c r="R28" s="8"/>
      <c r="S28" s="9"/>
    </row>
    <row r="29" spans="1:19" x14ac:dyDescent="0.2">
      <c r="A29" s="11"/>
      <c r="B29" s="4"/>
      <c r="C29" s="5"/>
      <c r="D29" s="165"/>
      <c r="E29" s="166"/>
      <c r="F29" s="106" t="s">
        <v>75</v>
      </c>
      <c r="G29" s="107"/>
      <c r="H29" s="6"/>
      <c r="I29" s="6"/>
      <c r="J29" s="6"/>
      <c r="K29" s="6"/>
      <c r="L29" s="6"/>
      <c r="M29" s="6"/>
      <c r="N29" s="5"/>
      <c r="O29" s="5"/>
      <c r="P29" s="5"/>
      <c r="Q29" s="5"/>
      <c r="R29" s="8"/>
      <c r="S29" s="9"/>
    </row>
    <row r="30" spans="1:19" x14ac:dyDescent="0.2">
      <c r="A30" s="11"/>
      <c r="B30" s="4"/>
      <c r="C30" s="5"/>
      <c r="D30" s="105"/>
      <c r="E30" s="105"/>
      <c r="F30" s="108"/>
      <c r="G30" s="108"/>
      <c r="H30" s="6"/>
      <c r="I30" s="6"/>
      <c r="J30" s="6"/>
      <c r="K30" s="6"/>
      <c r="L30" s="6"/>
      <c r="M30" s="6"/>
      <c r="N30" s="5"/>
      <c r="O30" s="5"/>
      <c r="P30" s="5"/>
      <c r="Q30" s="5"/>
      <c r="R30" s="8"/>
      <c r="S30" s="9"/>
    </row>
    <row r="31" spans="1:19" x14ac:dyDescent="0.2">
      <c r="A31" s="11"/>
      <c r="D31" s="105"/>
      <c r="E31" s="105"/>
      <c r="F31" s="108"/>
      <c r="G31" s="108"/>
      <c r="H31" s="6"/>
      <c r="I31" s="6"/>
      <c r="J31" s="6"/>
    </row>
    <row r="32" spans="1:19" ht="24" customHeight="1" x14ac:dyDescent="0.2">
      <c r="A32" s="11"/>
    </row>
    <row r="33" spans="1:1" ht="24" customHeight="1" x14ac:dyDescent="0.2">
      <c r="A33" s="11"/>
    </row>
    <row r="34" spans="1:1" ht="24" customHeight="1" x14ac:dyDescent="0.2">
      <c r="A34" s="11"/>
    </row>
    <row r="35" spans="1:1" ht="24" customHeight="1" x14ac:dyDescent="0.2">
      <c r="A35" s="11"/>
    </row>
    <row r="36" spans="1:1" ht="24" customHeight="1" x14ac:dyDescent="0.2">
      <c r="A36" s="11"/>
    </row>
    <row r="37" spans="1:1" ht="24" customHeight="1" x14ac:dyDescent="0.2">
      <c r="A37" s="11"/>
    </row>
  </sheetData>
  <mergeCells count="26">
    <mergeCell ref="D29:E29"/>
    <mergeCell ref="F29:G29"/>
    <mergeCell ref="D30:E30"/>
    <mergeCell ref="D31:E31"/>
    <mergeCell ref="R12:R13"/>
    <mergeCell ref="S12:S13"/>
    <mergeCell ref="B26:C26"/>
    <mergeCell ref="D26:E26"/>
    <mergeCell ref="D27:E27"/>
    <mergeCell ref="D28:E28"/>
    <mergeCell ref="B11:S11"/>
    <mergeCell ref="A12:A13"/>
    <mergeCell ref="B12:B13"/>
    <mergeCell ref="C12:C13"/>
    <mergeCell ref="D12:D13"/>
    <mergeCell ref="E12:E13"/>
    <mergeCell ref="F12:F13"/>
    <mergeCell ref="G12:G13"/>
    <mergeCell ref="H12:N12"/>
    <mergeCell ref="Q12:Q13"/>
    <mergeCell ref="B2:Q2"/>
    <mergeCell ref="B4:S4"/>
    <mergeCell ref="B5:S5"/>
    <mergeCell ref="B6:S6"/>
    <mergeCell ref="B9:S9"/>
    <mergeCell ref="B10:S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selection activeCell="E17" sqref="E17"/>
    </sheetView>
  </sheetViews>
  <sheetFormatPr defaultColWidth="7.7109375" defaultRowHeight="12.75" x14ac:dyDescent="0.2"/>
  <cols>
    <col min="1" max="1" width="4.28515625" style="1" customWidth="1"/>
    <col min="2" max="2" width="9.7109375" style="1" customWidth="1"/>
    <col min="3" max="3" width="31.28515625" style="2" customWidth="1"/>
    <col min="4" max="4" width="15.42578125" style="2" customWidth="1"/>
    <col min="5" max="5" width="18.85546875" style="2" customWidth="1"/>
    <col min="6" max="6" width="5.42578125" style="1" customWidth="1"/>
    <col min="7" max="7" width="18.140625" style="2" customWidth="1"/>
    <col min="8" max="10" width="7.7109375" style="1"/>
    <col min="11" max="12" width="8.42578125" style="1" customWidth="1"/>
    <col min="13" max="13" width="8.28515625" style="1" customWidth="1"/>
    <col min="14" max="17" width="8.140625" style="1" customWidth="1"/>
    <col min="18" max="18" width="8.42578125" style="1" customWidth="1"/>
    <col min="19" max="19" width="10.42578125" style="3" customWidth="1"/>
    <col min="20" max="16384" width="7.7109375" style="1"/>
  </cols>
  <sheetData>
    <row r="1" spans="1:20" s="169" customFormat="1" ht="12.75" customHeight="1" x14ac:dyDescent="0.25">
      <c r="A1" s="111"/>
      <c r="B1" s="151" t="s">
        <v>44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12"/>
      <c r="S1" s="113"/>
      <c r="T1" s="112"/>
    </row>
    <row r="2" spans="1:20" s="169" customFormat="1" ht="12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</row>
    <row r="3" spans="1:20" s="65" customFormat="1" ht="12.75" customHeight="1" x14ac:dyDescent="0.2">
      <c r="A3" s="152"/>
      <c r="B3" s="170" t="s">
        <v>149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53"/>
    </row>
    <row r="4" spans="1:20" s="65" customFormat="1" ht="12.75" customHeight="1" x14ac:dyDescent="0.2">
      <c r="A4" s="152"/>
      <c r="B4" s="170" t="s">
        <v>150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53"/>
    </row>
    <row r="5" spans="1:20" ht="12.75" customHeight="1" x14ac:dyDescent="0.2">
      <c r="A5" s="171"/>
      <c r="B5" s="170" t="s">
        <v>11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45"/>
    </row>
    <row r="6" spans="1:20" x14ac:dyDescent="0.2">
      <c r="A6" s="103"/>
      <c r="B6" s="172" t="s">
        <v>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45"/>
    </row>
    <row r="7" spans="1:20" x14ac:dyDescent="0.2">
      <c r="A7" s="103"/>
      <c r="B7" s="172" t="s">
        <v>80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45"/>
    </row>
    <row r="8" spans="1:20" x14ac:dyDescent="0.2">
      <c r="A8" s="103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45"/>
    </row>
    <row r="9" spans="1:20" ht="33.75" customHeight="1" x14ac:dyDescent="0.2">
      <c r="A9" s="60" t="s">
        <v>0</v>
      </c>
      <c r="B9" s="60" t="s">
        <v>1</v>
      </c>
      <c r="C9" s="60" t="s">
        <v>2</v>
      </c>
      <c r="D9" s="60" t="s">
        <v>3</v>
      </c>
      <c r="E9" s="60" t="s">
        <v>4</v>
      </c>
      <c r="F9" s="60" t="s">
        <v>5</v>
      </c>
      <c r="G9" s="60" t="s">
        <v>6</v>
      </c>
      <c r="H9" s="62" t="s">
        <v>7</v>
      </c>
      <c r="I9" s="62"/>
      <c r="J9" s="62"/>
      <c r="K9" s="62"/>
      <c r="L9" s="62"/>
      <c r="M9" s="62"/>
      <c r="N9" s="62"/>
      <c r="O9" s="17"/>
      <c r="P9" s="16"/>
      <c r="Q9" s="60" t="s">
        <v>14</v>
      </c>
      <c r="R9" s="60" t="s">
        <v>20</v>
      </c>
      <c r="S9" s="61" t="s">
        <v>8</v>
      </c>
    </row>
    <row r="10" spans="1:20" ht="45.75" customHeight="1" x14ac:dyDescent="0.2">
      <c r="A10" s="60"/>
      <c r="B10" s="60"/>
      <c r="C10" s="60"/>
      <c r="D10" s="60"/>
      <c r="E10" s="60"/>
      <c r="F10" s="60"/>
      <c r="G10" s="60"/>
      <c r="H10" s="19" t="s">
        <v>12</v>
      </c>
      <c r="I10" s="19" t="s">
        <v>21</v>
      </c>
      <c r="J10" s="20" t="s">
        <v>151</v>
      </c>
      <c r="K10" s="19" t="s">
        <v>13</v>
      </c>
      <c r="L10" s="19" t="s">
        <v>21</v>
      </c>
      <c r="M10" s="19" t="s">
        <v>151</v>
      </c>
      <c r="N10" s="19" t="s">
        <v>152</v>
      </c>
      <c r="O10" s="19" t="s">
        <v>21</v>
      </c>
      <c r="P10" s="19" t="s">
        <v>153</v>
      </c>
      <c r="Q10" s="60"/>
      <c r="R10" s="60"/>
      <c r="S10" s="61"/>
    </row>
    <row r="11" spans="1:20" ht="37.5" customHeight="1" x14ac:dyDescent="0.2">
      <c r="A11" s="16">
        <v>1</v>
      </c>
      <c r="B11" s="21" t="s">
        <v>154</v>
      </c>
      <c r="C11" s="22" t="s">
        <v>155</v>
      </c>
      <c r="D11" s="18" t="s">
        <v>9</v>
      </c>
      <c r="E11" s="23" t="s">
        <v>15</v>
      </c>
      <c r="F11" s="24" t="s">
        <v>156</v>
      </c>
      <c r="G11" s="23" t="s">
        <v>34</v>
      </c>
      <c r="H11" s="26">
        <v>25</v>
      </c>
      <c r="I11" s="26">
        <v>41</v>
      </c>
      <c r="J11" s="26">
        <f t="shared" ref="J11:J18" si="0">(20*H11)/41</f>
        <v>12.195121951219512</v>
      </c>
      <c r="K11" s="26">
        <v>16.3</v>
      </c>
      <c r="L11" s="26">
        <v>40</v>
      </c>
      <c r="M11" s="26">
        <f t="shared" ref="M11:M18" si="1">(40*K11)/18.2</f>
        <v>35.824175824175825</v>
      </c>
      <c r="N11" s="26">
        <v>23.8</v>
      </c>
      <c r="O11" s="26">
        <v>40</v>
      </c>
      <c r="P11" s="26">
        <f t="shared" ref="P11:P18" si="2">(40*25.6)/N11</f>
        <v>43.02521008403361</v>
      </c>
      <c r="Q11" s="26">
        <f>P11+M11+J11</f>
        <v>91.044507859428933</v>
      </c>
      <c r="R11" s="26">
        <f>(Q11*100)/100</f>
        <v>91.044507859428947</v>
      </c>
      <c r="S11" s="28" t="s">
        <v>84</v>
      </c>
    </row>
    <row r="12" spans="1:20" ht="30" customHeight="1" x14ac:dyDescent="0.2">
      <c r="A12" s="16">
        <v>2</v>
      </c>
      <c r="B12" s="173" t="s">
        <v>157</v>
      </c>
      <c r="C12" s="174" t="s">
        <v>158</v>
      </c>
      <c r="D12" s="18" t="s">
        <v>9</v>
      </c>
      <c r="E12" s="23" t="s">
        <v>15</v>
      </c>
      <c r="F12" s="24" t="s">
        <v>159</v>
      </c>
      <c r="G12" s="23" t="s">
        <v>34</v>
      </c>
      <c r="H12" s="26">
        <v>9</v>
      </c>
      <c r="I12" s="26">
        <v>41</v>
      </c>
      <c r="J12" s="26">
        <f t="shared" si="0"/>
        <v>4.3902439024390247</v>
      </c>
      <c r="K12" s="26">
        <v>5.3</v>
      </c>
      <c r="L12" s="26">
        <v>40</v>
      </c>
      <c r="M12" s="26">
        <f t="shared" si="1"/>
        <v>11.64835164835165</v>
      </c>
      <c r="N12" s="26">
        <v>42.3</v>
      </c>
      <c r="O12" s="26">
        <v>40</v>
      </c>
      <c r="P12" s="26">
        <f t="shared" si="2"/>
        <v>24.208037825059105</v>
      </c>
      <c r="Q12" s="26">
        <v>82</v>
      </c>
      <c r="R12" s="26">
        <v>46.3</v>
      </c>
      <c r="S12" s="28" t="s">
        <v>137</v>
      </c>
    </row>
    <row r="13" spans="1:20" ht="26.25" customHeight="1" x14ac:dyDescent="0.2">
      <c r="A13" s="16">
        <v>3</v>
      </c>
      <c r="B13" s="21" t="s">
        <v>160</v>
      </c>
      <c r="C13" s="22" t="s">
        <v>161</v>
      </c>
      <c r="D13" s="18" t="s">
        <v>9</v>
      </c>
      <c r="E13" s="23" t="s">
        <v>15</v>
      </c>
      <c r="F13" s="24" t="s">
        <v>162</v>
      </c>
      <c r="G13" s="23" t="s">
        <v>16</v>
      </c>
      <c r="H13" s="26">
        <v>12</v>
      </c>
      <c r="I13" s="26">
        <v>41</v>
      </c>
      <c r="J13" s="26">
        <f t="shared" si="0"/>
        <v>5.8536585365853657</v>
      </c>
      <c r="K13" s="26">
        <v>6.5</v>
      </c>
      <c r="L13" s="26">
        <v>40</v>
      </c>
      <c r="M13" s="26">
        <f t="shared" si="1"/>
        <v>14.285714285714286</v>
      </c>
      <c r="N13" s="26">
        <v>41.9</v>
      </c>
      <c r="O13" s="26">
        <v>40</v>
      </c>
      <c r="P13" s="26">
        <f t="shared" si="2"/>
        <v>24.439140811455847</v>
      </c>
      <c r="Q13" s="26">
        <v>82.6</v>
      </c>
      <c r="R13" s="26">
        <v>48.6</v>
      </c>
      <c r="S13" s="28" t="s">
        <v>137</v>
      </c>
    </row>
    <row r="14" spans="1:20" ht="30.75" customHeight="1" x14ac:dyDescent="0.2">
      <c r="A14" s="16">
        <v>4</v>
      </c>
      <c r="B14" s="21" t="s">
        <v>163</v>
      </c>
      <c r="C14" s="174" t="s">
        <v>164</v>
      </c>
      <c r="D14" s="18" t="s">
        <v>9</v>
      </c>
      <c r="E14" s="23" t="s">
        <v>15</v>
      </c>
      <c r="F14" s="24" t="s">
        <v>165</v>
      </c>
      <c r="G14" s="23" t="s">
        <v>16</v>
      </c>
      <c r="H14" s="26">
        <v>13</v>
      </c>
      <c r="I14" s="26">
        <v>41</v>
      </c>
      <c r="J14" s="26">
        <f t="shared" si="0"/>
        <v>6.3414634146341466</v>
      </c>
      <c r="K14" s="26">
        <v>9.1</v>
      </c>
      <c r="L14" s="26">
        <v>40</v>
      </c>
      <c r="M14" s="26">
        <f t="shared" si="1"/>
        <v>20</v>
      </c>
      <c r="N14" s="26">
        <v>50.6</v>
      </c>
      <c r="O14" s="26">
        <v>40</v>
      </c>
      <c r="P14" s="26">
        <f t="shared" si="2"/>
        <v>20.237154150197629</v>
      </c>
      <c r="Q14" s="26">
        <f>P14+M14+J14</f>
        <v>46.578617564831774</v>
      </c>
      <c r="R14" s="26">
        <f>(Q14*100)/100</f>
        <v>46.578617564831774</v>
      </c>
      <c r="S14" s="28" t="s">
        <v>137</v>
      </c>
    </row>
    <row r="15" spans="1:20" s="10" customFormat="1" ht="33.75" customHeight="1" x14ac:dyDescent="0.2">
      <c r="A15" s="16">
        <v>5</v>
      </c>
      <c r="B15" s="21" t="s">
        <v>163</v>
      </c>
      <c r="C15" s="174" t="s">
        <v>166</v>
      </c>
      <c r="D15" s="18" t="s">
        <v>9</v>
      </c>
      <c r="E15" s="23" t="s">
        <v>15</v>
      </c>
      <c r="F15" s="24" t="s">
        <v>165</v>
      </c>
      <c r="G15" s="23" t="s">
        <v>16</v>
      </c>
      <c r="H15" s="26">
        <v>8</v>
      </c>
      <c r="I15" s="26">
        <v>41</v>
      </c>
      <c r="J15" s="26">
        <f t="shared" si="0"/>
        <v>3.9024390243902438</v>
      </c>
      <c r="K15" s="26">
        <v>12.6</v>
      </c>
      <c r="L15" s="26">
        <v>40</v>
      </c>
      <c r="M15" s="26">
        <f t="shared" si="1"/>
        <v>27.692307692307693</v>
      </c>
      <c r="N15" s="26">
        <v>86.4</v>
      </c>
      <c r="O15" s="26">
        <v>40</v>
      </c>
      <c r="P15" s="26">
        <f t="shared" si="2"/>
        <v>11.851851851851851</v>
      </c>
      <c r="Q15" s="26">
        <f>P15+M15+J15</f>
        <v>43.446598568549788</v>
      </c>
      <c r="R15" s="26">
        <f>(Q15*100)/100</f>
        <v>43.446598568549788</v>
      </c>
      <c r="S15" s="28" t="s">
        <v>137</v>
      </c>
    </row>
    <row r="16" spans="1:20" ht="30.75" customHeight="1" x14ac:dyDescent="0.2">
      <c r="A16" s="16">
        <v>6</v>
      </c>
      <c r="B16" s="21" t="s">
        <v>163</v>
      </c>
      <c r="C16" s="174" t="s">
        <v>167</v>
      </c>
      <c r="D16" s="18" t="s">
        <v>9</v>
      </c>
      <c r="E16" s="23" t="s">
        <v>15</v>
      </c>
      <c r="F16" s="24" t="s">
        <v>165</v>
      </c>
      <c r="G16" s="23" t="s">
        <v>16</v>
      </c>
      <c r="H16" s="26">
        <v>11</v>
      </c>
      <c r="I16" s="26">
        <v>41</v>
      </c>
      <c r="J16" s="26">
        <f t="shared" si="0"/>
        <v>5.3658536585365857</v>
      </c>
      <c r="K16" s="26">
        <v>11.9</v>
      </c>
      <c r="L16" s="26">
        <v>40</v>
      </c>
      <c r="M16" s="26">
        <f t="shared" si="1"/>
        <v>26.153846153846153</v>
      </c>
      <c r="N16" s="26">
        <v>72.3</v>
      </c>
      <c r="O16" s="26">
        <v>40</v>
      </c>
      <c r="P16" s="26">
        <f t="shared" si="2"/>
        <v>14.163208852005534</v>
      </c>
      <c r="Q16" s="26">
        <f>P16+M16+J16</f>
        <v>45.682908664388272</v>
      </c>
      <c r="R16" s="26">
        <f>(Q16*100)/100</f>
        <v>45.682908664388272</v>
      </c>
      <c r="S16" s="28" t="s">
        <v>137</v>
      </c>
    </row>
    <row r="17" spans="1:19" ht="38.25" customHeight="1" x14ac:dyDescent="0.2">
      <c r="A17" s="16">
        <v>7</v>
      </c>
      <c r="B17" s="21" t="s">
        <v>163</v>
      </c>
      <c r="C17" s="174" t="s">
        <v>168</v>
      </c>
      <c r="D17" s="18" t="s">
        <v>9</v>
      </c>
      <c r="E17" s="23" t="s">
        <v>15</v>
      </c>
      <c r="F17" s="24" t="s">
        <v>165</v>
      </c>
      <c r="G17" s="23" t="s">
        <v>16</v>
      </c>
      <c r="H17" s="26">
        <v>16</v>
      </c>
      <c r="I17" s="26">
        <v>41</v>
      </c>
      <c r="J17" s="26">
        <f t="shared" si="0"/>
        <v>7.8048780487804876</v>
      </c>
      <c r="K17" s="26">
        <v>9.5</v>
      </c>
      <c r="L17" s="26">
        <v>40</v>
      </c>
      <c r="M17" s="26">
        <f t="shared" si="1"/>
        <v>20.87912087912088</v>
      </c>
      <c r="N17" s="26">
        <v>63.5</v>
      </c>
      <c r="O17" s="26">
        <v>40</v>
      </c>
      <c r="P17" s="26">
        <f t="shared" si="2"/>
        <v>16.125984251968504</v>
      </c>
      <c r="Q17" s="26">
        <f>P17+M17+J17</f>
        <v>44.809983179869867</v>
      </c>
      <c r="R17" s="26">
        <f>(Q17*100)/100</f>
        <v>44.809983179869867</v>
      </c>
      <c r="S17" s="28" t="s">
        <v>137</v>
      </c>
    </row>
    <row r="18" spans="1:19" ht="15.75" x14ac:dyDescent="0.2">
      <c r="A18" s="16">
        <v>8</v>
      </c>
      <c r="B18" s="21" t="s">
        <v>163</v>
      </c>
      <c r="C18" s="174" t="s">
        <v>169</v>
      </c>
      <c r="D18" s="18" t="s">
        <v>9</v>
      </c>
      <c r="E18" s="23" t="s">
        <v>15</v>
      </c>
      <c r="F18" s="24" t="s">
        <v>165</v>
      </c>
      <c r="G18" s="23" t="s">
        <v>16</v>
      </c>
      <c r="H18" s="26">
        <v>17</v>
      </c>
      <c r="I18" s="26">
        <v>41</v>
      </c>
      <c r="J18" s="26">
        <f t="shared" si="0"/>
        <v>8.2926829268292686</v>
      </c>
      <c r="K18" s="26">
        <v>10.5</v>
      </c>
      <c r="L18" s="26">
        <v>40</v>
      </c>
      <c r="M18" s="26">
        <f t="shared" si="1"/>
        <v>23.076923076923077</v>
      </c>
      <c r="N18" s="26">
        <v>53.8</v>
      </c>
      <c r="O18" s="26">
        <v>40</v>
      </c>
      <c r="P18" s="26">
        <f t="shared" si="2"/>
        <v>19.033457249070633</v>
      </c>
      <c r="Q18" s="26">
        <f>P18+M18+J18</f>
        <v>50.403063252822975</v>
      </c>
      <c r="R18" s="26">
        <f>(Q18*100)/100</f>
        <v>50.403063252822975</v>
      </c>
      <c r="S18" s="28" t="s">
        <v>137</v>
      </c>
    </row>
    <row r="19" spans="1:19" ht="35.25" customHeight="1" x14ac:dyDescent="0.2">
      <c r="A19" s="11"/>
      <c r="B19" s="32"/>
      <c r="C19" s="100"/>
      <c r="D19" s="34"/>
      <c r="E19" s="35"/>
      <c r="F19" s="36"/>
      <c r="G19" s="35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0"/>
    </row>
    <row r="20" spans="1:19" s="45" customFormat="1" x14ac:dyDescent="0.2">
      <c r="A20" s="11"/>
      <c r="B20" s="11"/>
      <c r="C20" s="103"/>
      <c r="D20" s="103"/>
      <c r="E20" s="103"/>
      <c r="F20" s="11"/>
      <c r="G20" s="103"/>
      <c r="H20" s="11"/>
      <c r="I20" s="11"/>
      <c r="J20" s="11"/>
      <c r="K20" s="38"/>
      <c r="L20" s="38"/>
      <c r="M20" s="38"/>
      <c r="N20" s="38"/>
      <c r="O20" s="38"/>
      <c r="P20" s="38"/>
      <c r="Q20" s="38"/>
      <c r="R20" s="38"/>
      <c r="S20" s="38"/>
    </row>
    <row r="21" spans="1:19" s="45" customFormat="1" ht="15.75" x14ac:dyDescent="0.25">
      <c r="A21" s="11"/>
      <c r="B21" s="175" t="s">
        <v>17</v>
      </c>
      <c r="C21" s="147"/>
      <c r="D21" s="42"/>
      <c r="E21" s="176"/>
      <c r="F21" s="177" t="s">
        <v>118</v>
      </c>
      <c r="G21" s="178"/>
      <c r="K21" s="38"/>
      <c r="L21" s="38"/>
      <c r="M21" s="38"/>
      <c r="N21" s="38"/>
      <c r="O21" s="38"/>
      <c r="P21" s="38"/>
      <c r="Q21" s="38"/>
      <c r="R21" s="38"/>
      <c r="S21" s="102"/>
    </row>
    <row r="22" spans="1:19" s="45" customFormat="1" ht="15.75" x14ac:dyDescent="0.25">
      <c r="A22" s="11"/>
      <c r="B22" s="175" t="s">
        <v>18</v>
      </c>
      <c r="C22" s="147"/>
      <c r="D22" s="42"/>
      <c r="E22" s="179"/>
      <c r="F22" s="180" t="s">
        <v>76</v>
      </c>
      <c r="G22" s="180"/>
      <c r="K22" s="11"/>
      <c r="L22" s="11"/>
      <c r="M22" s="11"/>
      <c r="N22" s="11"/>
      <c r="O22" s="11"/>
      <c r="P22" s="11"/>
      <c r="Q22" s="11"/>
      <c r="S22" s="47"/>
    </row>
    <row r="23" spans="1:19" s="45" customFormat="1" ht="15.75" x14ac:dyDescent="0.25">
      <c r="A23" s="11"/>
      <c r="B23" s="117"/>
      <c r="C23" s="117"/>
      <c r="D23" s="42"/>
      <c r="E23" s="179"/>
      <c r="F23" s="180" t="s">
        <v>74</v>
      </c>
      <c r="G23" s="180"/>
      <c r="K23" s="181"/>
      <c r="L23" s="181"/>
      <c r="M23" s="181"/>
      <c r="N23" s="103"/>
      <c r="O23" s="103"/>
      <c r="P23" s="103"/>
      <c r="Q23" s="103"/>
      <c r="R23" s="182"/>
      <c r="S23" s="183"/>
    </row>
    <row r="24" spans="1:19" s="45" customFormat="1" ht="15" x14ac:dyDescent="0.25">
      <c r="A24" s="11"/>
      <c r="B24" s="171"/>
      <c r="C24" s="103"/>
      <c r="D24" s="184"/>
      <c r="E24" s="185"/>
      <c r="F24" s="186" t="s">
        <v>75</v>
      </c>
      <c r="G24" s="187"/>
      <c r="H24" s="181"/>
      <c r="I24" s="181"/>
      <c r="J24" s="181"/>
      <c r="K24" s="181"/>
      <c r="L24" s="181"/>
      <c r="M24" s="181"/>
      <c r="N24" s="103"/>
      <c r="O24" s="103"/>
      <c r="P24" s="103"/>
      <c r="Q24" s="103"/>
      <c r="R24" s="182"/>
      <c r="S24" s="183"/>
    </row>
    <row r="25" spans="1:19" s="45" customFormat="1" x14ac:dyDescent="0.2">
      <c r="A25" s="11"/>
      <c r="B25" s="171"/>
      <c r="C25" s="103"/>
      <c r="D25" s="105"/>
      <c r="E25" s="105"/>
      <c r="F25" s="108"/>
      <c r="G25" s="108"/>
      <c r="H25" s="181"/>
      <c r="I25" s="181"/>
      <c r="J25" s="181"/>
      <c r="K25" s="181"/>
      <c r="L25" s="181"/>
      <c r="M25" s="181"/>
      <c r="N25" s="103"/>
      <c r="O25" s="103"/>
      <c r="P25" s="103"/>
      <c r="Q25" s="103"/>
      <c r="R25" s="182"/>
      <c r="S25" s="183"/>
    </row>
    <row r="26" spans="1:19" s="45" customFormat="1" x14ac:dyDescent="0.2">
      <c r="A26" s="11"/>
      <c r="C26" s="46"/>
      <c r="D26" s="105"/>
      <c r="E26" s="105"/>
      <c r="F26" s="108"/>
      <c r="G26" s="108"/>
      <c r="H26" s="181"/>
      <c r="I26" s="181"/>
      <c r="J26" s="181"/>
      <c r="K26" s="181"/>
      <c r="L26" s="181"/>
      <c r="M26" s="181"/>
      <c r="N26" s="103"/>
      <c r="O26" s="103"/>
      <c r="P26" s="103"/>
      <c r="Q26" s="103"/>
      <c r="R26" s="182"/>
      <c r="S26" s="183"/>
    </row>
    <row r="27" spans="1:19" s="45" customFormat="1" x14ac:dyDescent="0.2">
      <c r="A27" s="11"/>
      <c r="C27" s="46"/>
      <c r="D27" s="46"/>
      <c r="E27" s="46"/>
      <c r="G27" s="46"/>
      <c r="K27" s="181"/>
      <c r="L27" s="181"/>
      <c r="M27" s="181"/>
      <c r="N27" s="103"/>
      <c r="O27" s="103"/>
      <c r="P27" s="103"/>
      <c r="Q27" s="103"/>
      <c r="R27" s="182"/>
      <c r="S27" s="183"/>
    </row>
    <row r="28" spans="1:19" s="45" customFormat="1" x14ac:dyDescent="0.2">
      <c r="A28" s="11"/>
      <c r="C28" s="46"/>
      <c r="D28" s="46"/>
      <c r="E28" s="46"/>
      <c r="G28" s="46"/>
      <c r="S28" s="47"/>
    </row>
    <row r="29" spans="1:19" s="45" customFormat="1" x14ac:dyDescent="0.2">
      <c r="A29" s="11"/>
      <c r="C29" s="46"/>
      <c r="D29" s="46"/>
      <c r="E29" s="46"/>
      <c r="G29" s="46"/>
      <c r="S29" s="47"/>
    </row>
    <row r="30" spans="1:19" s="45" customFormat="1" x14ac:dyDescent="0.2">
      <c r="A30" s="11"/>
      <c r="C30" s="46"/>
      <c r="D30" s="46"/>
      <c r="E30" s="46"/>
      <c r="G30" s="46"/>
      <c r="S30" s="47"/>
    </row>
    <row r="31" spans="1:19" s="45" customFormat="1" x14ac:dyDescent="0.2">
      <c r="A31" s="11"/>
      <c r="C31" s="46"/>
      <c r="D31" s="46"/>
      <c r="E31" s="46"/>
      <c r="G31" s="46"/>
      <c r="S31" s="47"/>
    </row>
    <row r="32" spans="1:19" s="45" customFormat="1" x14ac:dyDescent="0.2">
      <c r="A32" s="11"/>
      <c r="C32" s="46"/>
      <c r="D32" s="46"/>
      <c r="E32" s="46"/>
      <c r="G32" s="46"/>
      <c r="S32" s="47"/>
    </row>
    <row r="33" spans="1:19" s="45" customFormat="1" x14ac:dyDescent="0.2">
      <c r="A33" s="11"/>
      <c r="C33" s="46"/>
      <c r="D33" s="46"/>
      <c r="E33" s="46"/>
      <c r="G33" s="46"/>
      <c r="S33" s="47"/>
    </row>
    <row r="34" spans="1:19" s="45" customFormat="1" x14ac:dyDescent="0.2">
      <c r="A34" s="11"/>
      <c r="C34" s="46"/>
      <c r="D34" s="46"/>
      <c r="E34" s="46"/>
      <c r="G34" s="46"/>
      <c r="S34" s="47"/>
    </row>
    <row r="35" spans="1:19" s="45" customFormat="1" x14ac:dyDescent="0.2">
      <c r="A35" s="11"/>
      <c r="C35" s="46"/>
      <c r="D35" s="46"/>
      <c r="E35" s="46"/>
      <c r="G35" s="46"/>
      <c r="S35" s="47"/>
    </row>
    <row r="36" spans="1:19" s="45" customFormat="1" x14ac:dyDescent="0.2">
      <c r="A36" s="11"/>
      <c r="C36" s="46"/>
      <c r="D36" s="46"/>
      <c r="E36" s="46"/>
      <c r="G36" s="46"/>
      <c r="S36" s="47"/>
    </row>
    <row r="37" spans="1:19" s="45" customFormat="1" x14ac:dyDescent="0.2">
      <c r="A37" s="11"/>
      <c r="C37" s="46"/>
      <c r="D37" s="46"/>
      <c r="E37" s="46"/>
      <c r="G37" s="46"/>
      <c r="S37" s="47"/>
    </row>
    <row r="38" spans="1:19" s="45" customFormat="1" x14ac:dyDescent="0.2">
      <c r="A38" s="11"/>
      <c r="C38" s="46"/>
      <c r="D38" s="46"/>
      <c r="E38" s="46"/>
      <c r="G38" s="46"/>
      <c r="S38" s="47"/>
    </row>
    <row r="39" spans="1:19" s="45" customFormat="1" x14ac:dyDescent="0.2">
      <c r="A39" s="11"/>
      <c r="C39" s="46"/>
      <c r="D39" s="46"/>
      <c r="E39" s="46"/>
      <c r="G39" s="46"/>
      <c r="S39" s="47"/>
    </row>
    <row r="40" spans="1:19" s="45" customFormat="1" x14ac:dyDescent="0.2">
      <c r="A40" s="11"/>
      <c r="C40" s="46"/>
      <c r="D40" s="46"/>
      <c r="E40" s="46"/>
      <c r="G40" s="46"/>
      <c r="S40" s="47"/>
    </row>
    <row r="41" spans="1:19" s="45" customFormat="1" x14ac:dyDescent="0.2">
      <c r="A41" s="11"/>
      <c r="C41" s="46"/>
      <c r="D41" s="46"/>
      <c r="E41" s="46"/>
      <c r="G41" s="46"/>
      <c r="S41" s="47"/>
    </row>
    <row r="42" spans="1:19" x14ac:dyDescent="0.2">
      <c r="A42" s="188"/>
    </row>
    <row r="43" spans="1:19" x14ac:dyDescent="0.2">
      <c r="A43" s="11"/>
    </row>
    <row r="44" spans="1:19" ht="24" customHeight="1" x14ac:dyDescent="0.2">
      <c r="A44" s="11"/>
    </row>
    <row r="45" spans="1:19" ht="24" customHeight="1" x14ac:dyDescent="0.2">
      <c r="A45" s="11"/>
    </row>
    <row r="46" spans="1:19" ht="24" customHeight="1" x14ac:dyDescent="0.2">
      <c r="A46" s="11"/>
    </row>
    <row r="47" spans="1:19" ht="24" customHeight="1" x14ac:dyDescent="0.2">
      <c r="A47" s="11"/>
    </row>
    <row r="48" spans="1:19" ht="24" customHeight="1" x14ac:dyDescent="0.2">
      <c r="A48" s="11"/>
    </row>
    <row r="49" spans="1:1" ht="24" customHeight="1" x14ac:dyDescent="0.2">
      <c r="A49" s="11"/>
    </row>
  </sheetData>
  <mergeCells count="22">
    <mergeCell ref="B21:C21"/>
    <mergeCell ref="F21:G21"/>
    <mergeCell ref="B22:C22"/>
    <mergeCell ref="F24:G24"/>
    <mergeCell ref="D25:E25"/>
    <mergeCell ref="D26:E26"/>
    <mergeCell ref="F9:F10"/>
    <mergeCell ref="G9:G10"/>
    <mergeCell ref="H9:N9"/>
    <mergeCell ref="Q9:Q10"/>
    <mergeCell ref="R9:R10"/>
    <mergeCell ref="S9:S10"/>
    <mergeCell ref="B1:Q1"/>
    <mergeCell ref="B3:S3"/>
    <mergeCell ref="B4:S4"/>
    <mergeCell ref="B5:S5"/>
    <mergeCell ref="B8:S8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tabSelected="1" workbookViewId="0">
      <selection sqref="A1:IV65536"/>
    </sheetView>
  </sheetViews>
  <sheetFormatPr defaultColWidth="7.7109375" defaultRowHeight="12.75" x14ac:dyDescent="0.2"/>
  <cols>
    <col min="1" max="1" width="4.28515625" style="1" customWidth="1"/>
    <col min="2" max="2" width="9.85546875" style="1" customWidth="1"/>
    <col min="3" max="3" width="31.28515625" style="2" customWidth="1"/>
    <col min="4" max="4" width="14.42578125" style="2" customWidth="1"/>
    <col min="5" max="5" width="18.85546875" style="2" customWidth="1"/>
    <col min="6" max="6" width="9" style="1" customWidth="1"/>
    <col min="7" max="7" width="13.7109375" style="2" customWidth="1"/>
    <col min="8" max="9" width="7.7109375" style="1"/>
    <col min="10" max="10" width="7.7109375" style="1" customWidth="1"/>
    <col min="11" max="12" width="8.42578125" style="1" customWidth="1"/>
    <col min="13" max="13" width="8.28515625" style="1" customWidth="1"/>
    <col min="14" max="17" width="8.140625" style="1" customWidth="1"/>
    <col min="18" max="18" width="8.42578125" style="1" customWidth="1"/>
    <col min="19" max="19" width="10.42578125" style="3" customWidth="1"/>
    <col min="20" max="16384" width="7.7109375" style="1"/>
  </cols>
  <sheetData>
    <row r="2" spans="1:19" s="49" customFormat="1" ht="12.75" customHeight="1" x14ac:dyDescent="0.25">
      <c r="A2" s="48"/>
      <c r="B2" s="151" t="s">
        <v>44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S2" s="50"/>
    </row>
    <row r="3" spans="1:19" s="49" customFormat="1" ht="24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S3" s="50"/>
    </row>
    <row r="4" spans="1:19" s="49" customFormat="1" ht="12.75" customHeight="1" x14ac:dyDescent="0.25">
      <c r="A4" s="48"/>
      <c r="B4" s="55" t="s">
        <v>170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s="49" customFormat="1" ht="12.75" customHeight="1" x14ac:dyDescent="0.25">
      <c r="A5" s="48"/>
      <c r="B5" s="55" t="s">
        <v>171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s="52" customFormat="1" ht="12.75" customHeight="1" x14ac:dyDescent="0.2">
      <c r="A6" s="51"/>
      <c r="B6" s="55" t="s">
        <v>11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s="52" customFormat="1" ht="15" x14ac:dyDescent="0.2">
      <c r="A7" s="53"/>
      <c r="B7" s="56" t="s">
        <v>172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s="52" customFormat="1" ht="15" x14ac:dyDescent="0.25">
      <c r="A8" s="53"/>
      <c r="B8" s="56" t="s">
        <v>173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s="52" customFormat="1" ht="15" x14ac:dyDescent="0.25">
      <c r="A9" s="53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19" x14ac:dyDescent="0.2">
      <c r="A10" s="5"/>
      <c r="B10" s="6"/>
      <c r="C10" s="7"/>
      <c r="D10" s="7"/>
      <c r="E10" s="7"/>
      <c r="F10" s="6"/>
      <c r="G10" s="7"/>
      <c r="H10" s="6"/>
      <c r="I10" s="6"/>
      <c r="J10" s="6"/>
      <c r="K10" s="6"/>
      <c r="L10" s="6"/>
      <c r="M10" s="6"/>
      <c r="N10" s="5"/>
      <c r="O10" s="5"/>
      <c r="P10" s="5"/>
      <c r="Q10" s="5"/>
      <c r="R10" s="8"/>
      <c r="S10" s="9"/>
    </row>
    <row r="11" spans="1:19" ht="33.75" customHeight="1" x14ac:dyDescent="0.2">
      <c r="A11" s="120" t="s">
        <v>0</v>
      </c>
      <c r="B11" s="120" t="s">
        <v>1</v>
      </c>
      <c r="C11" s="120" t="s">
        <v>2</v>
      </c>
      <c r="D11" s="120" t="s">
        <v>3</v>
      </c>
      <c r="E11" s="120" t="s">
        <v>4</v>
      </c>
      <c r="F11" s="120" t="s">
        <v>5</v>
      </c>
      <c r="G11" s="120" t="s">
        <v>6</v>
      </c>
      <c r="H11" s="71" t="s">
        <v>7</v>
      </c>
      <c r="I11" s="72"/>
      <c r="J11" s="72"/>
      <c r="K11" s="72"/>
      <c r="L11" s="72"/>
      <c r="M11" s="72"/>
      <c r="N11" s="73"/>
      <c r="O11" s="74"/>
      <c r="P11" s="75"/>
      <c r="Q11" s="120" t="s">
        <v>14</v>
      </c>
      <c r="R11" s="120" t="s">
        <v>174</v>
      </c>
      <c r="S11" s="121" t="s">
        <v>8</v>
      </c>
    </row>
    <row r="12" spans="1:19" ht="37.5" customHeight="1" thickBot="1" x14ac:dyDescent="0.25">
      <c r="A12" s="70"/>
      <c r="B12" s="70"/>
      <c r="C12" s="70"/>
      <c r="D12" s="70"/>
      <c r="E12" s="70"/>
      <c r="F12" s="70"/>
      <c r="G12" s="70"/>
      <c r="H12" s="79" t="s">
        <v>12</v>
      </c>
      <c r="I12" s="79" t="s">
        <v>21</v>
      </c>
      <c r="J12" s="80" t="s">
        <v>151</v>
      </c>
      <c r="K12" s="79" t="s">
        <v>13</v>
      </c>
      <c r="L12" s="79" t="s">
        <v>56</v>
      </c>
      <c r="M12" s="79" t="s">
        <v>151</v>
      </c>
      <c r="N12" s="79" t="s">
        <v>55</v>
      </c>
      <c r="O12" s="79" t="s">
        <v>21</v>
      </c>
      <c r="P12" s="79" t="s">
        <v>151</v>
      </c>
      <c r="Q12" s="70"/>
      <c r="R12" s="70"/>
      <c r="S12" s="122"/>
    </row>
    <row r="13" spans="1:19" ht="15.75" x14ac:dyDescent="0.2">
      <c r="A13" s="82">
        <v>1</v>
      </c>
      <c r="B13" s="123" t="s">
        <v>175</v>
      </c>
      <c r="C13" s="189" t="s">
        <v>176</v>
      </c>
      <c r="D13" s="93" t="s">
        <v>9</v>
      </c>
      <c r="E13" s="94" t="s">
        <v>15</v>
      </c>
      <c r="F13" s="99" t="s">
        <v>165</v>
      </c>
      <c r="G13" s="94" t="s">
        <v>16</v>
      </c>
      <c r="H13" s="96">
        <v>28</v>
      </c>
      <c r="I13" s="96">
        <v>41</v>
      </c>
      <c r="J13" s="96">
        <f>(20*H13)/41</f>
        <v>13.658536585365853</v>
      </c>
      <c r="K13" s="96">
        <v>19.100000000000001</v>
      </c>
      <c r="L13" s="96">
        <v>40</v>
      </c>
      <c r="M13" s="96">
        <v>35.1</v>
      </c>
      <c r="N13" s="96">
        <v>22</v>
      </c>
      <c r="O13" s="96">
        <v>40</v>
      </c>
      <c r="P13" s="96">
        <f t="shared" ref="P13:P19" si="0">(40*23.1)/N13</f>
        <v>42</v>
      </c>
      <c r="Q13" s="96">
        <f t="shared" ref="Q13:Q19" si="1">P13+M13+J13</f>
        <v>90.758536585365846</v>
      </c>
      <c r="R13" s="96">
        <f t="shared" ref="R13:R19" si="2">(Q13*100)/100</f>
        <v>90.758536585365832</v>
      </c>
      <c r="S13" s="90" t="s">
        <v>177</v>
      </c>
    </row>
    <row r="14" spans="1:19" ht="25.5" x14ac:dyDescent="0.25">
      <c r="A14" s="91">
        <v>2</v>
      </c>
      <c r="B14" s="190" t="s">
        <v>178</v>
      </c>
      <c r="C14" s="191" t="s">
        <v>179</v>
      </c>
      <c r="D14" s="192" t="s">
        <v>9</v>
      </c>
      <c r="E14" s="94" t="s">
        <v>15</v>
      </c>
      <c r="F14" s="99" t="s">
        <v>180</v>
      </c>
      <c r="G14" s="94" t="s">
        <v>16</v>
      </c>
      <c r="H14" s="96">
        <v>12</v>
      </c>
      <c r="I14" s="96">
        <v>41</v>
      </c>
      <c r="J14" s="96">
        <f>(20*H14)/41</f>
        <v>5.8536585365853657</v>
      </c>
      <c r="K14" s="96">
        <v>11</v>
      </c>
      <c r="L14" s="96">
        <v>40</v>
      </c>
      <c r="M14" s="96">
        <f t="shared" ref="M14:M19" si="3">(40*K14)/18.7</f>
        <v>23.529411764705884</v>
      </c>
      <c r="N14" s="96">
        <v>46.2</v>
      </c>
      <c r="O14" s="96">
        <v>40</v>
      </c>
      <c r="P14" s="96">
        <f t="shared" si="0"/>
        <v>20</v>
      </c>
      <c r="Q14" s="96">
        <f t="shared" si="1"/>
        <v>49.383070301291248</v>
      </c>
      <c r="R14" s="96">
        <f t="shared" si="2"/>
        <v>49.383070301291248</v>
      </c>
      <c r="S14" s="90" t="s">
        <v>87</v>
      </c>
    </row>
    <row r="15" spans="1:19" ht="25.5" x14ac:dyDescent="0.2">
      <c r="A15" s="91">
        <v>3</v>
      </c>
      <c r="B15" s="123" t="s">
        <v>181</v>
      </c>
      <c r="C15" s="193" t="s">
        <v>182</v>
      </c>
      <c r="D15" s="93" t="s">
        <v>9</v>
      </c>
      <c r="E15" s="94" t="s">
        <v>15</v>
      </c>
      <c r="F15" s="99" t="s">
        <v>183</v>
      </c>
      <c r="G15" s="94" t="s">
        <v>16</v>
      </c>
      <c r="H15" s="96">
        <v>12</v>
      </c>
      <c r="I15" s="96">
        <v>41</v>
      </c>
      <c r="J15" s="96">
        <f>(20*H15)/41</f>
        <v>5.8536585365853657</v>
      </c>
      <c r="K15" s="96">
        <v>8.6</v>
      </c>
      <c r="L15" s="96">
        <v>40</v>
      </c>
      <c r="M15" s="96">
        <f t="shared" si="3"/>
        <v>18.395721925133692</v>
      </c>
      <c r="N15" s="96">
        <v>45.9</v>
      </c>
      <c r="O15" s="96">
        <v>40</v>
      </c>
      <c r="P15" s="96">
        <f t="shared" si="0"/>
        <v>20.130718954248366</v>
      </c>
      <c r="Q15" s="96">
        <f t="shared" si="1"/>
        <v>44.380099415967422</v>
      </c>
      <c r="R15" s="96">
        <f t="shared" si="2"/>
        <v>44.380099415967422</v>
      </c>
      <c r="S15" s="90" t="s">
        <v>87</v>
      </c>
    </row>
    <row r="16" spans="1:19" ht="33.75" customHeight="1" x14ac:dyDescent="0.2">
      <c r="A16" s="91">
        <v>4</v>
      </c>
      <c r="B16" s="123" t="s">
        <v>184</v>
      </c>
      <c r="C16" s="189" t="s">
        <v>185</v>
      </c>
      <c r="D16" s="194" t="s">
        <v>9</v>
      </c>
      <c r="E16" s="195" t="s">
        <v>15</v>
      </c>
      <c r="F16" s="196" t="s">
        <v>162</v>
      </c>
      <c r="G16" s="195" t="s">
        <v>16</v>
      </c>
      <c r="H16" s="135">
        <v>31</v>
      </c>
      <c r="I16" s="96">
        <v>41</v>
      </c>
      <c r="J16" s="135">
        <f>(20*H16)/41</f>
        <v>15.121951219512194</v>
      </c>
      <c r="K16" s="135">
        <v>15.3</v>
      </c>
      <c r="L16" s="135">
        <v>40</v>
      </c>
      <c r="M16" s="135">
        <f t="shared" si="3"/>
        <v>32.727272727272727</v>
      </c>
      <c r="N16" s="135">
        <v>22.9</v>
      </c>
      <c r="O16" s="135">
        <v>40</v>
      </c>
      <c r="P16" s="135">
        <f t="shared" si="0"/>
        <v>40.349344978165938</v>
      </c>
      <c r="Q16" s="135">
        <f t="shared" si="1"/>
        <v>88.198568924950862</v>
      </c>
      <c r="R16" s="135">
        <f t="shared" si="2"/>
        <v>88.198568924950862</v>
      </c>
      <c r="S16" s="197" t="s">
        <v>177</v>
      </c>
    </row>
    <row r="17" spans="1:19" ht="27.75" customHeight="1" x14ac:dyDescent="0.2">
      <c r="A17" s="188">
        <v>5</v>
      </c>
      <c r="B17" s="190" t="s">
        <v>186</v>
      </c>
      <c r="C17" s="134" t="s">
        <v>187</v>
      </c>
      <c r="D17" s="18" t="s">
        <v>9</v>
      </c>
      <c r="E17" s="23" t="s">
        <v>15</v>
      </c>
      <c r="F17" s="16" t="s">
        <v>156</v>
      </c>
      <c r="G17" s="23" t="s">
        <v>16</v>
      </c>
      <c r="H17" s="16">
        <v>30</v>
      </c>
      <c r="I17" s="96">
        <v>41</v>
      </c>
      <c r="J17" s="26">
        <f>(20*H17)/41</f>
        <v>14.634146341463415</v>
      </c>
      <c r="K17" s="26">
        <v>16.2</v>
      </c>
      <c r="L17" s="26">
        <v>40</v>
      </c>
      <c r="M17" s="26">
        <f t="shared" si="3"/>
        <v>34.652406417112303</v>
      </c>
      <c r="N17" s="26">
        <v>29.9</v>
      </c>
      <c r="O17" s="26">
        <v>40</v>
      </c>
      <c r="P17" s="26">
        <f t="shared" si="0"/>
        <v>30.903010033444819</v>
      </c>
      <c r="Q17" s="135">
        <f t="shared" si="1"/>
        <v>80.189562792020538</v>
      </c>
      <c r="R17" s="135">
        <f t="shared" si="2"/>
        <v>80.189562792020538</v>
      </c>
      <c r="S17" s="16" t="s">
        <v>87</v>
      </c>
    </row>
    <row r="18" spans="1:19" ht="21" customHeight="1" x14ac:dyDescent="0.25">
      <c r="A18" s="198">
        <v>6</v>
      </c>
      <c r="B18" s="190" t="s">
        <v>188</v>
      </c>
      <c r="C18" s="199" t="s">
        <v>189</v>
      </c>
      <c r="D18" s="18" t="s">
        <v>9</v>
      </c>
      <c r="E18" s="23" t="s">
        <v>15</v>
      </c>
      <c r="F18" s="200" t="s">
        <v>162</v>
      </c>
      <c r="G18" s="23" t="s">
        <v>16</v>
      </c>
      <c r="H18" s="17">
        <v>13</v>
      </c>
      <c r="I18" s="96">
        <v>41</v>
      </c>
      <c r="J18" s="16">
        <f>(20*H18)/40</f>
        <v>6.5</v>
      </c>
      <c r="K18" s="26">
        <v>9</v>
      </c>
      <c r="L18" s="26">
        <v>40</v>
      </c>
      <c r="M18" s="26">
        <f t="shared" si="3"/>
        <v>19.251336898395724</v>
      </c>
      <c r="N18" s="26">
        <v>39.6</v>
      </c>
      <c r="O18" s="26">
        <v>40</v>
      </c>
      <c r="P18" s="26">
        <f t="shared" si="0"/>
        <v>23.333333333333332</v>
      </c>
      <c r="Q18" s="135">
        <f t="shared" si="1"/>
        <v>49.084670231729056</v>
      </c>
      <c r="R18" s="135">
        <f t="shared" si="2"/>
        <v>49.084670231729064</v>
      </c>
      <c r="S18" s="16" t="s">
        <v>87</v>
      </c>
    </row>
    <row r="19" spans="1:19" ht="21.75" customHeight="1" x14ac:dyDescent="0.25">
      <c r="A19" s="198">
        <v>7</v>
      </c>
      <c r="B19" s="190" t="s">
        <v>190</v>
      </c>
      <c r="C19" s="199" t="s">
        <v>191</v>
      </c>
      <c r="D19" s="18" t="s">
        <v>9</v>
      </c>
      <c r="E19" s="23" t="s">
        <v>15</v>
      </c>
      <c r="F19" s="200" t="s">
        <v>159</v>
      </c>
      <c r="G19" s="23" t="s">
        <v>16</v>
      </c>
      <c r="H19" s="17">
        <v>15</v>
      </c>
      <c r="I19" s="96">
        <v>41</v>
      </c>
      <c r="J19" s="201">
        <f>(20*H19)/40</f>
        <v>7.5</v>
      </c>
      <c r="K19" s="16">
        <v>8</v>
      </c>
      <c r="L19" s="26">
        <v>40</v>
      </c>
      <c r="M19" s="26">
        <f t="shared" si="3"/>
        <v>17.112299465240643</v>
      </c>
      <c r="N19" s="26">
        <v>45.3</v>
      </c>
      <c r="O19" s="26">
        <v>40</v>
      </c>
      <c r="P19" s="26">
        <f t="shared" si="0"/>
        <v>20.397350993377486</v>
      </c>
      <c r="Q19" s="26">
        <f t="shared" si="1"/>
        <v>45.009650458618125</v>
      </c>
      <c r="R19" s="26">
        <f t="shared" si="2"/>
        <v>45.009650458618125</v>
      </c>
      <c r="S19" s="16" t="s">
        <v>87</v>
      </c>
    </row>
    <row r="20" spans="1:19" x14ac:dyDescent="0.2">
      <c r="A20" s="202"/>
      <c r="K20" s="6"/>
      <c r="L20" s="6"/>
      <c r="M20" s="11"/>
      <c r="N20" s="11"/>
      <c r="O20" s="11"/>
      <c r="P20" s="11"/>
      <c r="Q20" s="11"/>
    </row>
    <row r="21" spans="1:19" ht="24" customHeight="1" x14ac:dyDescent="0.25">
      <c r="A21" s="11"/>
      <c r="C21" s="104" t="s">
        <v>17</v>
      </c>
      <c r="D21" s="104"/>
      <c r="E21" s="58" t="s">
        <v>10</v>
      </c>
      <c r="F21" s="58"/>
      <c r="G21" s="141" t="s">
        <v>192</v>
      </c>
      <c r="H21" s="141"/>
      <c r="M21" s="6"/>
      <c r="N21" s="5"/>
      <c r="O21" s="5"/>
      <c r="P21" s="5"/>
      <c r="Q21" s="5"/>
      <c r="R21" s="8"/>
      <c r="S21" s="9"/>
    </row>
    <row r="22" spans="1:19" ht="24" customHeight="1" x14ac:dyDescent="0.25">
      <c r="A22" s="11"/>
      <c r="C22" s="104" t="s">
        <v>18</v>
      </c>
      <c r="D22" s="104"/>
      <c r="E22" s="58" t="s">
        <v>10</v>
      </c>
      <c r="F22" s="58"/>
      <c r="G22" s="141" t="s">
        <v>74</v>
      </c>
      <c r="H22" s="141"/>
    </row>
    <row r="23" spans="1:19" ht="24" customHeight="1" x14ac:dyDescent="0.25">
      <c r="A23" s="11"/>
      <c r="C23" s="104"/>
      <c r="D23" s="104"/>
      <c r="E23" s="58" t="s">
        <v>10</v>
      </c>
      <c r="F23" s="58"/>
      <c r="G23" s="145" t="s">
        <v>76</v>
      </c>
      <c r="H23" s="145"/>
    </row>
    <row r="24" spans="1:19" ht="24" customHeight="1" x14ac:dyDescent="0.25">
      <c r="A24" s="11"/>
      <c r="E24" s="203"/>
      <c r="F24" s="204"/>
      <c r="G24" s="205" t="s">
        <v>75</v>
      </c>
      <c r="H24" s="145"/>
    </row>
    <row r="25" spans="1:19" ht="24" customHeight="1" x14ac:dyDescent="0.2">
      <c r="A25" s="11"/>
    </row>
    <row r="26" spans="1:19" ht="24" customHeight="1" x14ac:dyDescent="0.2">
      <c r="A26" s="11"/>
    </row>
  </sheetData>
  <mergeCells count="27">
    <mergeCell ref="C23:D23"/>
    <mergeCell ref="E23:F23"/>
    <mergeCell ref="E24:F24"/>
    <mergeCell ref="R11:R12"/>
    <mergeCell ref="S11:S12"/>
    <mergeCell ref="C21:D21"/>
    <mergeCell ref="E21:F21"/>
    <mergeCell ref="G21:H21"/>
    <mergeCell ref="C22:D22"/>
    <mergeCell ref="E22:F22"/>
    <mergeCell ref="G22:H22"/>
    <mergeCell ref="B9:S9"/>
    <mergeCell ref="A11:A12"/>
    <mergeCell ref="B11:B12"/>
    <mergeCell ref="C11:C12"/>
    <mergeCell ref="D11:D12"/>
    <mergeCell ref="E11:E12"/>
    <mergeCell ref="F11:F12"/>
    <mergeCell ref="G11:G12"/>
    <mergeCell ref="H11:N11"/>
    <mergeCell ref="Q11:Q12"/>
    <mergeCell ref="B2:Q2"/>
    <mergeCell ref="B4:S4"/>
    <mergeCell ref="B5:S5"/>
    <mergeCell ref="B6:S6"/>
    <mergeCell ref="B7:S7"/>
    <mergeCell ref="B8:S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5 класс</vt:lpstr>
      <vt:lpstr>6 класс</vt:lpstr>
      <vt:lpstr>7-8 девочки</vt:lpstr>
      <vt:lpstr>7-8 мальчики</vt:lpstr>
      <vt:lpstr>9-11 девушки</vt:lpstr>
      <vt:lpstr>9-11 юноши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2025-09-25T17:21:37Z</cp:lastPrinted>
  <dcterms:created xsi:type="dcterms:W3CDTF">2025-10-24T12:01:43Z</dcterms:created>
  <dcterms:modified xsi:type="dcterms:W3CDTF">2025-10-24T12:05:51Z</dcterms:modified>
</cp:coreProperties>
</file>